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883" activeTab="0"/>
  </bookViews>
  <sheets>
    <sheet name="Total Hit %" sheetId="1" r:id="rId1"/>
    <sheet name="Monday Morning" sheetId="2" r:id="rId2"/>
    <sheet name="Monday Afternoon" sheetId="3" r:id="rId3"/>
    <sheet name="Tuesday Morning" sheetId="4" r:id="rId4"/>
    <sheet name="Tuesday Campain" sheetId="5" r:id="rId5"/>
    <sheet name="Night Battle" sheetId="6" r:id="rId6"/>
    <sheet name="Thursday Morning" sheetId="7" r:id="rId7"/>
    <sheet name="Thursday Campain" sheetId="8" r:id="rId8"/>
    <sheet name="Friday Morning" sheetId="9" r:id="rId9"/>
    <sheet name="1 on 1" sheetId="10" r:id="rId10"/>
    <sheet name="Awards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<sst xmlns="http://schemas.openxmlformats.org/spreadsheetml/2006/main" count="1694" uniqueCount="240">
  <si>
    <t>Captain</t>
  </si>
  <si>
    <t>Ship</t>
  </si>
  <si>
    <t>Class</t>
  </si>
  <si>
    <t>Aboves</t>
  </si>
  <si>
    <t>Ons</t>
  </si>
  <si>
    <t>Belows</t>
  </si>
  <si>
    <t>Penalties</t>
  </si>
  <si>
    <t>Sink?</t>
  </si>
  <si>
    <t>Steve Milholland</t>
  </si>
  <si>
    <t>Marseaillais</t>
  </si>
  <si>
    <t>Tim Beckett</t>
  </si>
  <si>
    <t>North Carolina</t>
  </si>
  <si>
    <t>Fleet</t>
  </si>
  <si>
    <t>A</t>
  </si>
  <si>
    <t>B</t>
  </si>
  <si>
    <t>Bob Hoernaman</t>
  </si>
  <si>
    <t>Minneapolis</t>
  </si>
  <si>
    <t>Chris Au</t>
  </si>
  <si>
    <t>Malaya</t>
  </si>
  <si>
    <t>Kevin Bray</t>
  </si>
  <si>
    <t>Massechusetts</t>
  </si>
  <si>
    <t>Chris Grossaint</t>
  </si>
  <si>
    <t>Washington</t>
  </si>
  <si>
    <t>Jim Coler</t>
  </si>
  <si>
    <t>Dana Graham</t>
  </si>
  <si>
    <t>Prince of Wales</t>
  </si>
  <si>
    <t>Don Cole</t>
  </si>
  <si>
    <t>Alabama</t>
  </si>
  <si>
    <t>Brian Lamb</t>
  </si>
  <si>
    <t>Dupleix</t>
  </si>
  <si>
    <t>Steve Reichenbach</t>
  </si>
  <si>
    <t>Y</t>
  </si>
  <si>
    <t>Peter Demetri</t>
  </si>
  <si>
    <t>King George V</t>
  </si>
  <si>
    <t>Sink Pts</t>
  </si>
  <si>
    <t>Joel Goodman</t>
  </si>
  <si>
    <t>Indiana</t>
  </si>
  <si>
    <t>Total Pts</t>
  </si>
  <si>
    <t>Doug Hunt</t>
  </si>
  <si>
    <t>Houston</t>
  </si>
  <si>
    <t>Robert Rucker</t>
  </si>
  <si>
    <t>Patrick Clarke</t>
  </si>
  <si>
    <t>Invincible</t>
  </si>
  <si>
    <t>Matthew Clarke</t>
  </si>
  <si>
    <t>Louisville</t>
  </si>
  <si>
    <t>Ted Brogden</t>
  </si>
  <si>
    <t>Rick Whitsell</t>
  </si>
  <si>
    <t>Frank Whitsell</t>
  </si>
  <si>
    <t>John Whitsell</t>
  </si>
  <si>
    <t>Total Allied Damage</t>
  </si>
  <si>
    <t>Mike Tanzillo</t>
  </si>
  <si>
    <t>Scharnhorst</t>
  </si>
  <si>
    <t>Steve Reynolds</t>
  </si>
  <si>
    <t>Moltke</t>
  </si>
  <si>
    <t>Michael Melton</t>
  </si>
  <si>
    <t>Lutzow</t>
  </si>
  <si>
    <t>Jim Pate</t>
  </si>
  <si>
    <t>Von Der Tann</t>
  </si>
  <si>
    <t>Gerald Roberts</t>
  </si>
  <si>
    <t>Settsu</t>
  </si>
  <si>
    <t>David Haynes</t>
  </si>
  <si>
    <t>Mutsu</t>
  </si>
  <si>
    <t>Peter Kunisch</t>
  </si>
  <si>
    <t>Andrea Doria</t>
  </si>
  <si>
    <t>Bryan Finster</t>
  </si>
  <si>
    <t>Yamato</t>
  </si>
  <si>
    <t>Joshua Bruder</t>
  </si>
  <si>
    <t>John Bruder</t>
  </si>
  <si>
    <t>Zara</t>
  </si>
  <si>
    <t>Jacob Bruder</t>
  </si>
  <si>
    <t>Jeff Lide</t>
  </si>
  <si>
    <t>Kirishima</t>
  </si>
  <si>
    <t>Noel Cook</t>
  </si>
  <si>
    <t>Gneisenau</t>
  </si>
  <si>
    <t>Daniel Cook</t>
  </si>
  <si>
    <t>Graff Spee</t>
  </si>
  <si>
    <t>Tony Stephens</t>
  </si>
  <si>
    <t>Musashi</t>
  </si>
  <si>
    <t>Fluegel</t>
  </si>
  <si>
    <t>Baden</t>
  </si>
  <si>
    <t>Kevin Hovis</t>
  </si>
  <si>
    <t>Bismarck</t>
  </si>
  <si>
    <t>Charley Stephens</t>
  </si>
  <si>
    <t>Chris Pearce</t>
  </si>
  <si>
    <t>Mark Roe</t>
  </si>
  <si>
    <t>Joe Dworniozak</t>
  </si>
  <si>
    <t>Randy Stiponovich</t>
  </si>
  <si>
    <t>Rick King</t>
  </si>
  <si>
    <t>Lief Goodson</t>
  </si>
  <si>
    <t>Total Axis Damage</t>
  </si>
  <si>
    <t>Morning Damage</t>
  </si>
  <si>
    <t>Monday Total Damage</t>
  </si>
  <si>
    <t>Allies Lead</t>
  </si>
  <si>
    <t>Lou Meszaros</t>
  </si>
  <si>
    <t>Jim Hill</t>
  </si>
  <si>
    <t>Tom Jass</t>
  </si>
  <si>
    <t>Sumatra</t>
  </si>
  <si>
    <t>missed sortie 1</t>
  </si>
  <si>
    <t>Monday Damage</t>
  </si>
  <si>
    <t>Tuesday Morning Total Damage</t>
  </si>
  <si>
    <t>Runs</t>
  </si>
  <si>
    <t>Points</t>
  </si>
  <si>
    <t>Sunk</t>
  </si>
  <si>
    <t>Altmarck</t>
  </si>
  <si>
    <t>Ram Sink</t>
  </si>
  <si>
    <t>Akashi</t>
  </si>
  <si>
    <t>Hiryu</t>
  </si>
  <si>
    <t>Peter Demitri</t>
  </si>
  <si>
    <t>Yorktown</t>
  </si>
  <si>
    <t>Marsaelles</t>
  </si>
  <si>
    <t>Unseaworthy sink</t>
  </si>
  <si>
    <t>Titanic</t>
  </si>
  <si>
    <t>Joe Dworkiak</t>
  </si>
  <si>
    <t>Bob Hoernemann</t>
  </si>
  <si>
    <t>Ram Damage to Minneapolis and NC</t>
  </si>
  <si>
    <t>Ram Damage to NC</t>
  </si>
  <si>
    <t>Total Allied Points</t>
  </si>
  <si>
    <t>Total Axis Points</t>
  </si>
  <si>
    <t>Axis Win Campain</t>
  </si>
  <si>
    <t>Axis Damage Tuesday AM</t>
  </si>
  <si>
    <t>Tuesday Points</t>
  </si>
  <si>
    <t>Allied Damage Tuesday AM</t>
  </si>
  <si>
    <t>Axis Lead</t>
  </si>
  <si>
    <t>Total Runs A</t>
  </si>
  <si>
    <t>Total Runs B</t>
  </si>
  <si>
    <t>Safety Penalties, sink class 2 warship</t>
  </si>
  <si>
    <t>Allied Points</t>
  </si>
  <si>
    <t>Axis Points</t>
  </si>
  <si>
    <t>McEagle</t>
  </si>
  <si>
    <t>Settsu Maru</t>
  </si>
  <si>
    <t>LST</t>
  </si>
  <si>
    <t>Akizuki</t>
  </si>
  <si>
    <t>Targets</t>
  </si>
  <si>
    <t>Ram Penalty</t>
  </si>
  <si>
    <t>Ram Penalties</t>
  </si>
  <si>
    <t>Ram Sink - Contested</t>
  </si>
  <si>
    <t>Mitsu</t>
  </si>
  <si>
    <t>Portland</t>
  </si>
  <si>
    <t>Jeep Carrier</t>
  </si>
  <si>
    <t>Peter Kunusch</t>
  </si>
  <si>
    <t>Akashi 1</t>
  </si>
  <si>
    <t>Akashi2</t>
  </si>
  <si>
    <t>Akashi 2</t>
  </si>
  <si>
    <t>Akashi 3</t>
  </si>
  <si>
    <t>Josh Bruder</t>
  </si>
  <si>
    <t>Mike Melton</t>
  </si>
  <si>
    <t>Total Tues Axis Damage</t>
  </si>
  <si>
    <t>Total Tues Allied Damage</t>
  </si>
  <si>
    <t>Axis Damage</t>
  </si>
  <si>
    <t>Allied Damage</t>
  </si>
  <si>
    <t>Tuesday Allied Points</t>
  </si>
  <si>
    <t>Wednesday Allied Points</t>
  </si>
  <si>
    <t>Tuesday Axis Points</t>
  </si>
  <si>
    <t>Wednesday Axis Points</t>
  </si>
  <si>
    <t>Allies Win Night Battle By</t>
  </si>
  <si>
    <t>Axis Lead NATS By</t>
  </si>
  <si>
    <t>Thurs AM Axis Points</t>
  </si>
  <si>
    <t>Thurs AM Allied Points</t>
  </si>
  <si>
    <t>Allies Win Thurs AM By</t>
  </si>
  <si>
    <t>Allies Lead NATS By</t>
  </si>
  <si>
    <t>Thurs Allied Points</t>
  </si>
  <si>
    <t>Thurs Axis Points</t>
  </si>
  <si>
    <t>Allied Win Thurs Campain By</t>
  </si>
  <si>
    <t>Total Damage</t>
  </si>
  <si>
    <t>Comments</t>
  </si>
  <si>
    <t>Grand Damage</t>
  </si>
  <si>
    <t>Grand Pts</t>
  </si>
  <si>
    <t>Lifeline</t>
  </si>
  <si>
    <t>5 runs, 9600 points</t>
  </si>
  <si>
    <t>BOS Convoy</t>
  </si>
  <si>
    <t>BOS Warship</t>
  </si>
  <si>
    <t>Tirpitz</t>
  </si>
  <si>
    <t>Deutchland</t>
  </si>
  <si>
    <t>AXIS GRAND TOTAL</t>
  </si>
  <si>
    <t>ALLIED GRAND TOTAL</t>
  </si>
  <si>
    <t>MARGIN</t>
  </si>
  <si>
    <t>Sheffield</t>
  </si>
  <si>
    <t>Bob Hoernermann</t>
  </si>
  <si>
    <t>Monday AM</t>
  </si>
  <si>
    <t>Monday PM</t>
  </si>
  <si>
    <t>tue am</t>
  </si>
  <si>
    <t>thur am</t>
  </si>
  <si>
    <t>wens night</t>
  </si>
  <si>
    <t>fri am</t>
  </si>
  <si>
    <t>CAPTIN</t>
  </si>
  <si>
    <t>SHIP</t>
  </si>
  <si>
    <t>CLASS</t>
  </si>
  <si>
    <t>MWC CLASS</t>
  </si>
  <si>
    <t>FRENCH CL</t>
  </si>
  <si>
    <t>ITALIAN CA</t>
  </si>
  <si>
    <t>FRENCH CA</t>
  </si>
  <si>
    <t>NC</t>
  </si>
  <si>
    <t>SO DAK</t>
  </si>
  <si>
    <t>POW</t>
  </si>
  <si>
    <t>YAMATO</t>
  </si>
  <si>
    <t>BISMARK</t>
  </si>
  <si>
    <t>JAP BB</t>
  </si>
  <si>
    <t>SCHARNY</t>
  </si>
  <si>
    <t>BRITT</t>
  </si>
  <si>
    <t>BADEN</t>
  </si>
  <si>
    <t>INVINCIBLE</t>
  </si>
  <si>
    <t>JAP WW I BC</t>
  </si>
  <si>
    <t>VDT</t>
  </si>
  <si>
    <t>AD</t>
  </si>
  <si>
    <t>GERM. BC</t>
  </si>
  <si>
    <t>JAP BC</t>
  </si>
  <si>
    <t>HOU</t>
  </si>
  <si>
    <t>LUTZOW</t>
  </si>
  <si>
    <t>Damage</t>
  </si>
  <si>
    <t xml:space="preserve">Grand </t>
  </si>
  <si>
    <t>Grand</t>
  </si>
  <si>
    <t xml:space="preserve"> Pts</t>
  </si>
  <si>
    <t>DIFF</t>
  </si>
  <si>
    <t>allied holes</t>
  </si>
  <si>
    <t>axis holes</t>
  </si>
  <si>
    <t>axis bbs</t>
  </si>
  <si>
    <t>allied bbs</t>
  </si>
  <si>
    <t>hits</t>
  </si>
  <si>
    <t>%</t>
  </si>
  <si>
    <t>MONDAY MORNING</t>
  </si>
  <si>
    <t>MONDAY AFTERNOON</t>
  </si>
  <si>
    <t>TUESDAY MORNING</t>
  </si>
  <si>
    <t>NIGHT BATTLE</t>
  </si>
  <si>
    <t>THURSDAY MORNING</t>
  </si>
  <si>
    <t>FRIDAY MORNING</t>
  </si>
  <si>
    <t>AXIS GUN UNITS</t>
  </si>
  <si>
    <t>ALLIED HOLES</t>
  </si>
  <si>
    <t>AXIS BBs</t>
  </si>
  <si>
    <t>HITS</t>
  </si>
  <si>
    <t>ALLIED GUN UNITS</t>
  </si>
  <si>
    <t>AXIS HOLES</t>
  </si>
  <si>
    <t>ALLIED BBs</t>
  </si>
  <si>
    <t>AXIS TOTALS</t>
  </si>
  <si>
    <t>ALLIED TOTALS</t>
  </si>
  <si>
    <t>GUNS UNITS</t>
  </si>
  <si>
    <t>HOLES</t>
  </si>
  <si>
    <t>BBs</t>
  </si>
  <si>
    <t>TOTALS WITH 100 BBs PER SORTIE PER GUN</t>
  </si>
  <si>
    <t>TOTALS WITH 75 BBs PER SORTIE PER GUN</t>
  </si>
  <si>
    <t>TOTALS WITH 50 BBs PER SORTIE PER GUN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</si>
</sst>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%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171" fontId="0" fillId="0" borderId="0" xfId="59" applyNumberFormat="1" applyFont="1" applyAlignment="1">
      <alignment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3.7109375" style="0" customWidth="1"/>
  </cols>
  <sheetData>
    <row r="1" spans="1:8" ht="12.75">
      <c r="A1" s="12" t="s">
        <v>219</v>
      </c>
      <c r="B1" s="12"/>
      <c r="C1" s="12"/>
      <c r="D1" s="12"/>
      <c r="E1" s="12"/>
      <c r="F1" s="12"/>
      <c r="G1" s="12"/>
      <c r="H1" s="12"/>
    </row>
    <row r="2" spans="1:8" ht="12.75">
      <c r="A2" s="13" t="s">
        <v>225</v>
      </c>
      <c r="B2" s="14" t="s">
        <v>226</v>
      </c>
      <c r="C2" s="14"/>
      <c r="F2" t="s">
        <v>227</v>
      </c>
      <c r="G2" t="s">
        <v>228</v>
      </c>
      <c r="H2" t="s">
        <v>218</v>
      </c>
    </row>
    <row r="3" spans="1:8" ht="12.75">
      <c r="A3">
        <f>'Monday Morning'!C40-13</f>
        <v>51</v>
      </c>
      <c r="B3">
        <f>SUM('Monday Morning'!D2:D12)</f>
        <v>419</v>
      </c>
      <c r="C3">
        <f>SUM('Monday Morning'!E2:E12)</f>
        <v>42</v>
      </c>
      <c r="D3">
        <f>SUM('Monday Morning'!F2:F12)</f>
        <v>118</v>
      </c>
      <c r="F3">
        <f>A3*100</f>
        <v>5100</v>
      </c>
      <c r="G3">
        <f>SUM(B3:D3)</f>
        <v>579</v>
      </c>
      <c r="H3" s="10">
        <f>G3/F3</f>
        <v>0.11352941176470588</v>
      </c>
    </row>
    <row r="4" spans="1:8" ht="12.75">
      <c r="A4">
        <f>'Monday Morning'!C54-11</f>
        <v>45.5</v>
      </c>
      <c r="B4">
        <f>SUM('Monday Morning'!D14:D23)</f>
        <v>295</v>
      </c>
      <c r="C4">
        <f>SUM('Monday Morning'!E14:E23)</f>
        <v>42</v>
      </c>
      <c r="D4">
        <f>SUM('Monday Morning'!F14:F23)</f>
        <v>98</v>
      </c>
      <c r="F4">
        <f>A4*100</f>
        <v>4550</v>
      </c>
      <c r="G4">
        <f>SUM(B4:D4)</f>
        <v>435</v>
      </c>
      <c r="H4" s="10">
        <f>G4/F4</f>
        <v>0.0956043956043956</v>
      </c>
    </row>
    <row r="5" spans="1:8" ht="12.75">
      <c r="A5">
        <f>SUM(A3:A4)</f>
        <v>96.5</v>
      </c>
      <c r="B5">
        <f>SUM(B3:B4)</f>
        <v>714</v>
      </c>
      <c r="C5">
        <f>SUM(C3:C4)</f>
        <v>84</v>
      </c>
      <c r="D5">
        <f>SUM(D3:D4)</f>
        <v>216</v>
      </c>
      <c r="F5">
        <f>A5*100</f>
        <v>9650</v>
      </c>
      <c r="G5">
        <f>SUM(B5:D5)</f>
        <v>1014</v>
      </c>
      <c r="H5" s="10">
        <f>G5/F5</f>
        <v>0.10507772020725388</v>
      </c>
    </row>
    <row r="6" ht="12.75">
      <c r="H6" s="11"/>
    </row>
    <row r="7" spans="1:8" ht="12.75">
      <c r="A7" s="13" t="s">
        <v>229</v>
      </c>
      <c r="B7" s="14" t="s">
        <v>230</v>
      </c>
      <c r="C7" s="14"/>
      <c r="F7" s="13" t="s">
        <v>231</v>
      </c>
      <c r="G7" t="s">
        <v>228</v>
      </c>
      <c r="H7" s="11" t="s">
        <v>218</v>
      </c>
    </row>
    <row r="8" spans="1:8" ht="12.75">
      <c r="A8">
        <f>'Monday Morning'!C13-11</f>
        <v>43</v>
      </c>
      <c r="B8">
        <f>SUM('Monday Morning'!D27:D39)</f>
        <v>502</v>
      </c>
      <c r="C8">
        <f>SUM('Monday Morning'!E27:E39)</f>
        <v>52</v>
      </c>
      <c r="D8">
        <f>SUM('Monday Morning'!F27:F39)</f>
        <v>91</v>
      </c>
      <c r="F8">
        <f>A8*100</f>
        <v>4300</v>
      </c>
      <c r="G8">
        <f>SUM(B8:D8)</f>
        <v>645</v>
      </c>
      <c r="H8" s="10">
        <f>G8/F8</f>
        <v>0.15</v>
      </c>
    </row>
    <row r="9" spans="1:8" ht="12.75">
      <c r="A9">
        <f>'Monday Morning'!C24-10</f>
        <v>42</v>
      </c>
      <c r="B9">
        <f>SUM('Monday Morning'!D41:D53)</f>
        <v>468</v>
      </c>
      <c r="C9">
        <f>SUM('Monday Morning'!E41:E53)</f>
        <v>46</v>
      </c>
      <c r="D9">
        <f>SUM('Monday Morning'!F41:F53)</f>
        <v>117</v>
      </c>
      <c r="F9">
        <f>A9*100</f>
        <v>4200</v>
      </c>
      <c r="G9">
        <f>SUM(B9:D9)</f>
        <v>631</v>
      </c>
      <c r="H9" s="10">
        <f>G9/F9</f>
        <v>0.15023809523809523</v>
      </c>
    </row>
    <row r="10" spans="1:8" ht="12.75">
      <c r="A10">
        <f>SUM(A8:A9)</f>
        <v>85</v>
      </c>
      <c r="B10">
        <f>SUM(B8:B9)</f>
        <v>970</v>
      </c>
      <c r="C10">
        <f>SUM(C8:C9)</f>
        <v>98</v>
      </c>
      <c r="D10">
        <f>SUM(D8:D9)</f>
        <v>208</v>
      </c>
      <c r="F10">
        <f>A10*100</f>
        <v>8500</v>
      </c>
      <c r="G10">
        <f>SUM(B10:D10)</f>
        <v>1276</v>
      </c>
      <c r="H10" s="10">
        <f>G10/F10</f>
        <v>0.15011764705882352</v>
      </c>
    </row>
    <row r="11" ht="12.75">
      <c r="H11" s="10"/>
    </row>
    <row r="12" spans="1:8" ht="12.75">
      <c r="A12" s="12" t="s">
        <v>220</v>
      </c>
      <c r="B12" s="12"/>
      <c r="C12" s="12"/>
      <c r="D12" s="12"/>
      <c r="E12" s="12"/>
      <c r="F12" s="12"/>
      <c r="G12" s="12"/>
      <c r="H12" s="12"/>
    </row>
    <row r="13" spans="1:8" ht="12.75">
      <c r="A13" s="13" t="s">
        <v>225</v>
      </c>
      <c r="B13" s="14" t="s">
        <v>226</v>
      </c>
      <c r="C13" s="14"/>
      <c r="F13" t="s">
        <v>227</v>
      </c>
      <c r="G13" t="s">
        <v>228</v>
      </c>
      <c r="H13" t="s">
        <v>218</v>
      </c>
    </row>
    <row r="14" spans="1:8" ht="12.75">
      <c r="A14">
        <f>'Monday Afternoon'!C42-13</f>
        <v>52</v>
      </c>
      <c r="B14">
        <f>SUM('Monday Afternoon'!D2:D12)</f>
        <v>322</v>
      </c>
      <c r="C14">
        <f>SUM('Monday Afternoon'!E2:E12)</f>
        <v>48</v>
      </c>
      <c r="D14">
        <f>SUM('Monday Afternoon'!F2:F12)</f>
        <v>109</v>
      </c>
      <c r="F14">
        <f>A14*100</f>
        <v>5200</v>
      </c>
      <c r="G14">
        <f>SUM(B14:D14)</f>
        <v>479</v>
      </c>
      <c r="H14" s="10">
        <f>G14/F14</f>
        <v>0.09211538461538461</v>
      </c>
    </row>
    <row r="15" spans="1:8" ht="12.75">
      <c r="A15">
        <f>'Monday Afternoon'!C56-11</f>
        <v>44.5</v>
      </c>
      <c r="B15">
        <f>SUM('Monday Afternoon'!D14:D23)</f>
        <v>426</v>
      </c>
      <c r="C15">
        <f>SUM('Monday Afternoon'!E14:E23)</f>
        <v>55</v>
      </c>
      <c r="D15">
        <f>SUM('Monday Afternoon'!F14:F23)</f>
        <v>130</v>
      </c>
      <c r="F15">
        <f>A15*100</f>
        <v>4450</v>
      </c>
      <c r="G15">
        <f>SUM(B15:D15)</f>
        <v>611</v>
      </c>
      <c r="H15" s="10">
        <f>G15/F15</f>
        <v>0.13730337078651686</v>
      </c>
    </row>
    <row r="16" spans="1:8" ht="12.75">
      <c r="A16">
        <f>SUM(A14:A15)</f>
        <v>96.5</v>
      </c>
      <c r="B16">
        <f>SUM(B14:B15)</f>
        <v>748</v>
      </c>
      <c r="C16">
        <f>SUM(C14:C15)</f>
        <v>103</v>
      </c>
      <c r="D16">
        <f>SUM(D14:D15)</f>
        <v>239</v>
      </c>
      <c r="F16">
        <f>A16*100</f>
        <v>9650</v>
      </c>
      <c r="G16">
        <f>SUM(B16:D16)</f>
        <v>1090</v>
      </c>
      <c r="H16" s="10">
        <f>G16/F16</f>
        <v>0.11295336787564766</v>
      </c>
    </row>
    <row r="17" ht="12.75">
      <c r="H17" s="11"/>
    </row>
    <row r="18" spans="1:8" ht="12.75">
      <c r="A18" s="13" t="s">
        <v>229</v>
      </c>
      <c r="B18" s="14" t="s">
        <v>230</v>
      </c>
      <c r="C18" s="14"/>
      <c r="F18" s="13" t="s">
        <v>231</v>
      </c>
      <c r="G18" t="s">
        <v>228</v>
      </c>
      <c r="H18" s="11" t="s">
        <v>218</v>
      </c>
    </row>
    <row r="19" spans="1:8" ht="12.75">
      <c r="A19">
        <f>'Monday Afternoon'!C13-11</f>
        <v>44</v>
      </c>
      <c r="B19">
        <f>SUM('Monday Afternoon'!D29:D41)</f>
        <v>420</v>
      </c>
      <c r="C19">
        <f>SUM('Monday Afternoon'!E29:E41)</f>
        <v>43</v>
      </c>
      <c r="D19">
        <f>SUM('Monday Afternoon'!F29:F41)</f>
        <v>82</v>
      </c>
      <c r="F19">
        <f>A19*100</f>
        <v>4400</v>
      </c>
      <c r="G19">
        <f>SUM(B19:D19)</f>
        <v>545</v>
      </c>
      <c r="H19" s="10">
        <f>G19/F19</f>
        <v>0.12386363636363637</v>
      </c>
    </row>
    <row r="20" spans="1:8" ht="12.75">
      <c r="A20">
        <f>'Monday Afternoon'!C24-10</f>
        <v>40.5</v>
      </c>
      <c r="B20">
        <f>SUM('Monday Afternoon'!D43:D55)</f>
        <v>615</v>
      </c>
      <c r="C20">
        <f>SUM('Monday Afternoon'!E43:E55)</f>
        <v>61</v>
      </c>
      <c r="D20">
        <f>SUM('Monday Afternoon'!F43:F55)</f>
        <v>76</v>
      </c>
      <c r="F20">
        <f>A20*100</f>
        <v>4050</v>
      </c>
      <c r="G20">
        <f>SUM(B20:D20)</f>
        <v>752</v>
      </c>
      <c r="H20" s="10">
        <f>G20/F20</f>
        <v>0.18567901234567902</v>
      </c>
    </row>
    <row r="21" spans="1:8" ht="12.75">
      <c r="A21">
        <f>SUM(A19:A20)</f>
        <v>84.5</v>
      </c>
      <c r="B21">
        <f>SUM(B19:B20)</f>
        <v>1035</v>
      </c>
      <c r="C21">
        <f>SUM(C19:C20)</f>
        <v>104</v>
      </c>
      <c r="D21">
        <f>SUM(D19:D20)</f>
        <v>158</v>
      </c>
      <c r="F21">
        <f>A21*100</f>
        <v>8450</v>
      </c>
      <c r="G21">
        <f>SUM(B21:D21)</f>
        <v>1297</v>
      </c>
      <c r="H21" s="10">
        <f>G21/F21</f>
        <v>0.15349112426035502</v>
      </c>
    </row>
    <row r="23" spans="1:8" ht="12.75">
      <c r="A23" s="12" t="s">
        <v>221</v>
      </c>
      <c r="B23" s="12"/>
      <c r="C23" s="12"/>
      <c r="D23" s="12"/>
      <c r="E23" s="12"/>
      <c r="F23" s="12"/>
      <c r="G23" s="12"/>
      <c r="H23" s="12"/>
    </row>
    <row r="24" spans="1:8" ht="12.75">
      <c r="A24" s="13" t="s">
        <v>225</v>
      </c>
      <c r="B24" s="14" t="s">
        <v>226</v>
      </c>
      <c r="C24" s="14"/>
      <c r="F24" t="s">
        <v>227</v>
      </c>
      <c r="G24" t="s">
        <v>228</v>
      </c>
      <c r="H24" t="s">
        <v>218</v>
      </c>
    </row>
    <row r="25" spans="1:8" ht="12.75">
      <c r="A25">
        <f>'Tuesday Morning'!C43-13</f>
        <v>51</v>
      </c>
      <c r="B25">
        <f>SUM('Tuesday Morning'!D2:D12)</f>
        <v>325</v>
      </c>
      <c r="C25">
        <f>SUM('Tuesday Morning'!E2:E12)</f>
        <v>24</v>
      </c>
      <c r="D25">
        <f>SUM('Tuesday Morning'!F2:F12)</f>
        <v>61</v>
      </c>
      <c r="F25">
        <f>A25*100</f>
        <v>5100</v>
      </c>
      <c r="G25">
        <f>SUM(B25:D25)</f>
        <v>410</v>
      </c>
      <c r="H25" s="10">
        <f>G25/F25</f>
        <v>0.0803921568627451</v>
      </c>
    </row>
    <row r="26" spans="1:8" ht="12.75">
      <c r="A26">
        <f>'Tuesday Morning'!C57-13</f>
        <v>56</v>
      </c>
      <c r="B26">
        <f>SUM('Tuesday Morning'!D14:D23)</f>
        <v>307</v>
      </c>
      <c r="C26">
        <f>SUM('Tuesday Morning'!E14:E23)</f>
        <v>53</v>
      </c>
      <c r="D26">
        <f>SUM('Tuesday Morning'!F14:F23)</f>
        <v>119</v>
      </c>
      <c r="F26">
        <f>A26*100</f>
        <v>5600</v>
      </c>
      <c r="G26">
        <f>SUM(B26:D26)</f>
        <v>479</v>
      </c>
      <c r="H26" s="10">
        <f>G26/F26</f>
        <v>0.08553571428571428</v>
      </c>
    </row>
    <row r="27" spans="1:8" ht="12.75">
      <c r="A27">
        <f>SUM(A25:A26)</f>
        <v>107</v>
      </c>
      <c r="B27">
        <f>SUM(B25:B26)</f>
        <v>632</v>
      </c>
      <c r="C27">
        <f>SUM(C25:C26)</f>
        <v>77</v>
      </c>
      <c r="D27">
        <f>SUM(D25:D26)</f>
        <v>180</v>
      </c>
      <c r="F27">
        <f>A27*100</f>
        <v>10700</v>
      </c>
      <c r="G27">
        <f>SUM(B27:D27)</f>
        <v>889</v>
      </c>
      <c r="H27" s="10">
        <f>G27/F27</f>
        <v>0.08308411214953271</v>
      </c>
    </row>
    <row r="28" ht="12.75">
      <c r="H28" s="11"/>
    </row>
    <row r="29" spans="1:8" ht="12.75">
      <c r="A29" s="13" t="s">
        <v>229</v>
      </c>
      <c r="B29" s="14" t="s">
        <v>230</v>
      </c>
      <c r="C29" s="14"/>
      <c r="F29" s="13" t="s">
        <v>231</v>
      </c>
      <c r="G29" t="s">
        <v>228</v>
      </c>
      <c r="H29" s="11" t="s">
        <v>218</v>
      </c>
    </row>
    <row r="30" spans="1:8" ht="12.75">
      <c r="A30">
        <f>'Tuesday Morning'!C13-11</f>
        <v>43</v>
      </c>
      <c r="B30">
        <f>SUM('Tuesday Morning'!D30:D42)</f>
        <v>470</v>
      </c>
      <c r="C30">
        <f>SUM('Tuesday Morning'!E30:E42)</f>
        <v>35</v>
      </c>
      <c r="D30">
        <f>SUM('Tuesday Morning'!F30:F42)</f>
        <v>105</v>
      </c>
      <c r="F30">
        <f>A30*100</f>
        <v>4300</v>
      </c>
      <c r="G30">
        <f>SUM(B30:D30)</f>
        <v>610</v>
      </c>
      <c r="H30" s="10">
        <f>G30/F30</f>
        <v>0.14186046511627906</v>
      </c>
    </row>
    <row r="31" spans="1:8" ht="12.75">
      <c r="A31">
        <f>'Tuesday Morning'!C25-11</f>
        <v>34.5</v>
      </c>
      <c r="B31">
        <f>SUM('Tuesday Morning'!D44:D56)</f>
        <v>328</v>
      </c>
      <c r="C31">
        <f>SUM('Tuesday Morning'!E44:E56)</f>
        <v>33</v>
      </c>
      <c r="D31">
        <f>SUM('Tuesday Morning'!F44:F56)</f>
        <v>65</v>
      </c>
      <c r="F31">
        <f>A31*100</f>
        <v>3450</v>
      </c>
      <c r="G31">
        <f>SUM(B31:D31)</f>
        <v>426</v>
      </c>
      <c r="H31" s="10">
        <f>G31/F31</f>
        <v>0.12347826086956522</v>
      </c>
    </row>
    <row r="32" spans="1:8" ht="12.75">
      <c r="A32">
        <f>SUM(A30:A31)</f>
        <v>77.5</v>
      </c>
      <c r="B32">
        <f>SUM(B30:B31)</f>
        <v>798</v>
      </c>
      <c r="C32">
        <f>SUM(C30:C31)</f>
        <v>68</v>
      </c>
      <c r="D32">
        <f>SUM(D30:D31)</f>
        <v>170</v>
      </c>
      <c r="F32">
        <f>A32*100</f>
        <v>7750</v>
      </c>
      <c r="G32">
        <f>SUM(B32:D32)</f>
        <v>1036</v>
      </c>
      <c r="H32" s="10">
        <f>G32/F32</f>
        <v>0.1336774193548387</v>
      </c>
    </row>
    <row r="33" ht="12.75">
      <c r="H33" s="10"/>
    </row>
    <row r="34" spans="1:8" ht="12.75">
      <c r="A34" s="12" t="s">
        <v>222</v>
      </c>
      <c r="B34" s="12"/>
      <c r="C34" s="12"/>
      <c r="D34" s="12"/>
      <c r="E34" s="12"/>
      <c r="F34" s="12"/>
      <c r="G34" s="12"/>
      <c r="H34" s="12"/>
    </row>
    <row r="35" spans="1:8" ht="12.75">
      <c r="A35" s="13" t="s">
        <v>225</v>
      </c>
      <c r="B35" s="14" t="s">
        <v>226</v>
      </c>
      <c r="C35" s="14"/>
      <c r="F35" t="s">
        <v>227</v>
      </c>
      <c r="G35" t="s">
        <v>228</v>
      </c>
      <c r="H35" t="s">
        <v>218</v>
      </c>
    </row>
    <row r="36" spans="1:8" ht="12.75">
      <c r="A36">
        <f>'Night Battle'!C27-9</f>
        <v>27.5</v>
      </c>
      <c r="B36">
        <f>SUM('Night Battle'!D2:D12)</f>
        <v>61</v>
      </c>
      <c r="C36">
        <f>SUM('Night Battle'!E2:E12)</f>
        <v>15</v>
      </c>
      <c r="D36">
        <f>SUM('Night Battle'!F2:F12)</f>
        <v>26</v>
      </c>
      <c r="F36">
        <f>A36*100</f>
        <v>2750</v>
      </c>
      <c r="G36">
        <f>SUM(B36:D36)</f>
        <v>102</v>
      </c>
      <c r="H36" s="10">
        <f>G36/F36</f>
        <v>0.03709090909090909</v>
      </c>
    </row>
    <row r="37" ht="12.75">
      <c r="H37" s="10"/>
    </row>
    <row r="38" spans="1:8" ht="12.75">
      <c r="A38" s="13" t="s">
        <v>229</v>
      </c>
      <c r="B38" s="14" t="s">
        <v>230</v>
      </c>
      <c r="C38" s="14"/>
      <c r="F38" s="13" t="s">
        <v>231</v>
      </c>
      <c r="G38" t="s">
        <v>228</v>
      </c>
      <c r="H38" s="11" t="s">
        <v>218</v>
      </c>
    </row>
    <row r="39" spans="1:8" ht="12.75">
      <c r="A39">
        <f>'Night Battle'!C13-11</f>
        <v>48.5</v>
      </c>
      <c r="B39">
        <f>SUM('Night Battle'!D18:D28)</f>
        <v>195</v>
      </c>
      <c r="C39">
        <f>SUM('Night Battle'!E18:E28)</f>
        <v>33</v>
      </c>
      <c r="D39">
        <f>SUM('Night Battle'!F18:F28)</f>
        <v>46</v>
      </c>
      <c r="F39">
        <f>A39*100</f>
        <v>4850</v>
      </c>
      <c r="G39">
        <f>SUM(B39:D39)</f>
        <v>274</v>
      </c>
      <c r="H39" s="10">
        <f>G39/F39</f>
        <v>0.05649484536082474</v>
      </c>
    </row>
    <row r="40" ht="12.75">
      <c r="H40" s="10"/>
    </row>
    <row r="41" spans="1:8" ht="12.75">
      <c r="A41" s="12" t="s">
        <v>223</v>
      </c>
      <c r="B41" s="12"/>
      <c r="C41" s="12"/>
      <c r="D41" s="12"/>
      <c r="E41" s="12"/>
      <c r="F41" s="12"/>
      <c r="G41" s="12"/>
      <c r="H41" s="12"/>
    </row>
    <row r="42" spans="1:8" ht="12.75">
      <c r="A42" s="13" t="s">
        <v>225</v>
      </c>
      <c r="B42" s="14" t="s">
        <v>226</v>
      </c>
      <c r="C42" s="14"/>
      <c r="F42" t="s">
        <v>227</v>
      </c>
      <c r="G42" t="s">
        <v>228</v>
      </c>
      <c r="H42" t="s">
        <v>218</v>
      </c>
    </row>
    <row r="43" spans="1:8" ht="12.75">
      <c r="A43">
        <f>'Thursday Morning'!C42-13</f>
        <v>54</v>
      </c>
      <c r="B43">
        <f>SUM('Thursday Morning'!D2:D10)</f>
        <v>194</v>
      </c>
      <c r="C43">
        <f>SUM('Thursday Morning'!E2:E10)</f>
        <v>25</v>
      </c>
      <c r="D43">
        <f>SUM('Thursday Morning'!F2:F10)</f>
        <v>93</v>
      </c>
      <c r="F43">
        <f>A43*100</f>
        <v>5400</v>
      </c>
      <c r="G43">
        <f>SUM(B43:D43)</f>
        <v>312</v>
      </c>
      <c r="H43" s="10">
        <f>G43/F43</f>
        <v>0.057777777777777775</v>
      </c>
    </row>
    <row r="44" spans="1:8" ht="12.75">
      <c r="A44">
        <f>'Thursday Morning'!C55-12</f>
        <v>46</v>
      </c>
      <c r="B44">
        <f>SUM('Thursday Morning'!D12:D23)</f>
        <v>498</v>
      </c>
      <c r="C44">
        <f>SUM('Thursday Morning'!E12:E23)</f>
        <v>62</v>
      </c>
      <c r="D44">
        <f>SUM('Thursday Morning'!F12:F23)</f>
        <v>95</v>
      </c>
      <c r="F44">
        <f>A44*100</f>
        <v>4600</v>
      </c>
      <c r="G44">
        <f>SUM(B44:D44)</f>
        <v>655</v>
      </c>
      <c r="H44" s="10">
        <f>G44/F44</f>
        <v>0.1423913043478261</v>
      </c>
    </row>
    <row r="45" spans="1:8" ht="12.75">
      <c r="A45">
        <f>SUM(A43:A44)</f>
        <v>100</v>
      </c>
      <c r="B45">
        <f>SUM(B43:B44)</f>
        <v>692</v>
      </c>
      <c r="C45">
        <f>SUM(C43:C44)</f>
        <v>87</v>
      </c>
      <c r="D45">
        <f>SUM(D43:D44)</f>
        <v>188</v>
      </c>
      <c r="F45">
        <f>A45*100</f>
        <v>10000</v>
      </c>
      <c r="G45">
        <f>SUM(B45:D45)</f>
        <v>967</v>
      </c>
      <c r="H45" s="10">
        <f>G45/F45</f>
        <v>0.0967</v>
      </c>
    </row>
    <row r="46" ht="12.75">
      <c r="H46" s="11"/>
    </row>
    <row r="47" spans="1:8" ht="12.75">
      <c r="A47" s="13" t="s">
        <v>229</v>
      </c>
      <c r="B47" s="14" t="s">
        <v>230</v>
      </c>
      <c r="C47" s="14"/>
      <c r="F47" s="13" t="s">
        <v>231</v>
      </c>
      <c r="G47" t="s">
        <v>228</v>
      </c>
      <c r="H47" s="11" t="s">
        <v>218</v>
      </c>
    </row>
    <row r="48" spans="1:8" ht="12.75">
      <c r="A48">
        <f>'Thursday Morning'!C11-9</f>
        <v>34.5</v>
      </c>
      <c r="B48">
        <f>SUM('Thursday Morning'!D29:D41)</f>
        <v>593</v>
      </c>
      <c r="C48">
        <f>SUM('Thursday Morning'!E29:E41)</f>
        <v>40</v>
      </c>
      <c r="D48">
        <f>SUM('Thursday Morning'!F29:F41)</f>
        <v>75</v>
      </c>
      <c r="F48">
        <f>A48*100</f>
        <v>3450</v>
      </c>
      <c r="G48">
        <f>SUM(B48:D48)</f>
        <v>708</v>
      </c>
      <c r="H48" s="10">
        <f>G48/F48</f>
        <v>0.20521739130434782</v>
      </c>
    </row>
    <row r="49" spans="1:8" ht="12.75">
      <c r="A49">
        <f>'Thursday Morning'!C24-12</f>
        <v>50</v>
      </c>
      <c r="B49">
        <f>SUM('Thursday Morning'!D43:D55)</f>
        <v>606</v>
      </c>
      <c r="C49">
        <f>SUM('Thursday Morning'!E43:E55)</f>
        <v>79</v>
      </c>
      <c r="D49">
        <f>SUM('Thursday Morning'!F43:F55)</f>
        <v>111</v>
      </c>
      <c r="F49">
        <f>A49*100</f>
        <v>5000</v>
      </c>
      <c r="G49">
        <f>SUM(B49:D49)</f>
        <v>796</v>
      </c>
      <c r="H49" s="10">
        <f>G49/F49</f>
        <v>0.1592</v>
      </c>
    </row>
    <row r="50" spans="1:8" ht="12.75">
      <c r="A50">
        <f>SUM(A48:A49)</f>
        <v>84.5</v>
      </c>
      <c r="B50">
        <f>SUM(B48:B49)</f>
        <v>1199</v>
      </c>
      <c r="C50">
        <f>SUM(C48:C49)</f>
        <v>119</v>
      </c>
      <c r="D50">
        <f>SUM(D48:D49)</f>
        <v>186</v>
      </c>
      <c r="F50">
        <f>A50*100</f>
        <v>8450</v>
      </c>
      <c r="G50">
        <f>SUM(B50:D50)</f>
        <v>1504</v>
      </c>
      <c r="H50" s="10">
        <f>G50/F50</f>
        <v>0.17798816568047338</v>
      </c>
    </row>
    <row r="52" spans="1:8" ht="12.75">
      <c r="A52" s="12" t="s">
        <v>224</v>
      </c>
      <c r="B52" s="12"/>
      <c r="C52" s="12"/>
      <c r="D52" s="12"/>
      <c r="E52" s="12"/>
      <c r="F52" s="12"/>
      <c r="G52" s="12"/>
      <c r="H52" s="12"/>
    </row>
    <row r="53" spans="1:8" ht="12.75">
      <c r="A53" s="13" t="s">
        <v>225</v>
      </c>
      <c r="B53" s="14" t="s">
        <v>226</v>
      </c>
      <c r="C53" s="14"/>
      <c r="F53" t="s">
        <v>227</v>
      </c>
      <c r="G53" t="s">
        <v>228</v>
      </c>
      <c r="H53" t="s">
        <v>218</v>
      </c>
    </row>
    <row r="54" spans="1:8" ht="12.75">
      <c r="A54">
        <f>'Friday Morning'!C39-13</f>
        <v>48</v>
      </c>
      <c r="B54">
        <f>SUM('Friday Morning'!D2:D8)</f>
        <v>147</v>
      </c>
      <c r="C54">
        <f>SUM('Friday Morning'!E2:E8)</f>
        <v>20</v>
      </c>
      <c r="D54">
        <f>SUM('Friday Morning'!F2:F8)</f>
        <v>46</v>
      </c>
      <c r="F54">
        <f>A54*100</f>
        <v>4800</v>
      </c>
      <c r="G54">
        <f>SUM(B54:D54)</f>
        <v>213</v>
      </c>
      <c r="H54" s="10">
        <f>G54/F54</f>
        <v>0.044375</v>
      </c>
    </row>
    <row r="55" spans="1:8" ht="12.75">
      <c r="A55">
        <f>'Friday Morning'!C50-10</f>
        <v>48.5</v>
      </c>
      <c r="B55">
        <f>SUM('Friday Morning'!D10:D19)</f>
        <v>241</v>
      </c>
      <c r="C55">
        <f>SUM('Friday Morning'!E10:E19)</f>
        <v>33</v>
      </c>
      <c r="D55">
        <f>SUM('Friday Morning'!F10:F19)</f>
        <v>98</v>
      </c>
      <c r="F55">
        <f>A55*100</f>
        <v>4850</v>
      </c>
      <c r="G55">
        <f>SUM(B55:D55)</f>
        <v>372</v>
      </c>
      <c r="H55" s="10">
        <f>G55/F55</f>
        <v>0.07670103092783505</v>
      </c>
    </row>
    <row r="56" spans="1:8" ht="12.75">
      <c r="A56">
        <f>SUM(A54:A55)</f>
        <v>96.5</v>
      </c>
      <c r="B56">
        <f>SUM(B54:B55)</f>
        <v>388</v>
      </c>
      <c r="C56">
        <f>SUM(C54:C55)</f>
        <v>53</v>
      </c>
      <c r="D56">
        <f>SUM(D54:D55)</f>
        <v>144</v>
      </c>
      <c r="F56">
        <f>A56*100</f>
        <v>9650</v>
      </c>
      <c r="G56">
        <f>SUM(B56:D56)</f>
        <v>585</v>
      </c>
      <c r="H56" s="10">
        <f>G56/F56</f>
        <v>0.06062176165803109</v>
      </c>
    </row>
    <row r="57" ht="12.75">
      <c r="H57" s="11"/>
    </row>
    <row r="58" spans="1:8" ht="12.75">
      <c r="A58" s="13" t="s">
        <v>229</v>
      </c>
      <c r="B58" s="14" t="s">
        <v>230</v>
      </c>
      <c r="C58" s="14"/>
      <c r="F58" s="13" t="s">
        <v>231</v>
      </c>
      <c r="G58" t="s">
        <v>228</v>
      </c>
      <c r="H58" s="11" t="s">
        <v>218</v>
      </c>
    </row>
    <row r="59" spans="1:8" ht="12.75">
      <c r="A59">
        <f>'Friday Morning'!C9-7</f>
        <v>29.5</v>
      </c>
      <c r="B59">
        <f>SUM('Friday Morning'!D26:D38)</f>
        <v>215</v>
      </c>
      <c r="C59">
        <f>SUM('Friday Morning'!E26:E38)</f>
        <v>36</v>
      </c>
      <c r="D59">
        <f>SUM('Friday Morning'!F26:F38)</f>
        <v>55</v>
      </c>
      <c r="F59">
        <f>A59*100</f>
        <v>2950</v>
      </c>
      <c r="G59">
        <f>SUM(B59:D59)</f>
        <v>306</v>
      </c>
      <c r="H59" s="10">
        <f>G59/F59</f>
        <v>0.10372881355932204</v>
      </c>
    </row>
    <row r="60" spans="1:8" ht="12.75">
      <c r="A60">
        <f>'Friday Morning'!C20-10</f>
        <v>42</v>
      </c>
      <c r="B60">
        <f>SUM('Friday Morning'!D40:D52)</f>
        <v>424</v>
      </c>
      <c r="C60">
        <f>SUM('Friday Morning'!E40:E52)</f>
        <v>49</v>
      </c>
      <c r="D60">
        <f>SUM('Friday Morning'!F40:F52)</f>
        <v>69</v>
      </c>
      <c r="F60">
        <f>A60*100</f>
        <v>4200</v>
      </c>
      <c r="G60">
        <f>SUM(B60:D60)</f>
        <v>542</v>
      </c>
      <c r="H60" s="10">
        <f>G60/F60</f>
        <v>0.12904761904761905</v>
      </c>
    </row>
    <row r="61" spans="1:8" ht="12.75">
      <c r="A61">
        <f>SUM(A59:A60)</f>
        <v>71.5</v>
      </c>
      <c r="B61">
        <f>SUM(B59:B60)</f>
        <v>639</v>
      </c>
      <c r="C61">
        <f>SUM(C59:C60)</f>
        <v>85</v>
      </c>
      <c r="D61">
        <f>SUM(D59:D60)</f>
        <v>124</v>
      </c>
      <c r="F61">
        <f>A61*100</f>
        <v>7150</v>
      </c>
      <c r="G61">
        <f>SUM(B61:D61)</f>
        <v>848</v>
      </c>
      <c r="H61" s="10">
        <f>G61/F61</f>
        <v>0.11860139860139861</v>
      </c>
    </row>
    <row r="63" spans="1:8" ht="12.75">
      <c r="A63" s="12" t="s">
        <v>232</v>
      </c>
      <c r="B63" s="12"/>
      <c r="C63" s="12"/>
      <c r="D63" s="12"/>
      <c r="E63" s="12"/>
      <c r="F63" s="12"/>
      <c r="G63" s="12"/>
      <c r="H63" s="12"/>
    </row>
    <row r="64" spans="1:8" ht="12.75">
      <c r="A64" s="13" t="s">
        <v>225</v>
      </c>
      <c r="B64" s="14" t="s">
        <v>226</v>
      </c>
      <c r="C64" s="14"/>
      <c r="F64" t="s">
        <v>227</v>
      </c>
      <c r="G64" t="s">
        <v>228</v>
      </c>
      <c r="H64" t="s">
        <v>218</v>
      </c>
    </row>
    <row r="65" spans="1:8" ht="12.75">
      <c r="A65">
        <f>A56+A45+A36+A27+A16+A5</f>
        <v>524</v>
      </c>
      <c r="B65">
        <f>B56+B45+B36+B27+B16+B5</f>
        <v>3235</v>
      </c>
      <c r="C65">
        <f>C56+C45+C36+C27+C16+C5</f>
        <v>419</v>
      </c>
      <c r="D65">
        <f>D56+D45+D36+D27+D16+D5</f>
        <v>993</v>
      </c>
      <c r="F65">
        <f>A65*100</f>
        <v>52400</v>
      </c>
      <c r="G65">
        <f>SUM(B65:D65)</f>
        <v>4647</v>
      </c>
      <c r="H65" s="10">
        <f>G65/F65</f>
        <v>0.08868320610687024</v>
      </c>
    </row>
    <row r="67" spans="1:8" ht="12.75">
      <c r="A67" s="12" t="s">
        <v>233</v>
      </c>
      <c r="B67" s="12"/>
      <c r="C67" s="12"/>
      <c r="D67" s="12"/>
      <c r="E67" s="12"/>
      <c r="F67" s="12"/>
      <c r="G67" s="12"/>
      <c r="H67" s="12"/>
    </row>
    <row r="68" spans="1:8" ht="12.75">
      <c r="A68" s="13" t="s">
        <v>229</v>
      </c>
      <c r="B68" s="14" t="s">
        <v>230</v>
      </c>
      <c r="C68" s="14"/>
      <c r="F68" s="13" t="s">
        <v>231</v>
      </c>
      <c r="G68" t="s">
        <v>228</v>
      </c>
      <c r="H68" s="11" t="s">
        <v>218</v>
      </c>
    </row>
    <row r="69" spans="1:8" ht="12.75">
      <c r="A69">
        <f>A61+A50+A39+A32+A21+A10</f>
        <v>451.5</v>
      </c>
      <c r="B69">
        <f>B61+B50+B39+B32+B21+B10</f>
        <v>4836</v>
      </c>
      <c r="C69">
        <f>C61+C50+C39+C32+C21+C10</f>
        <v>507</v>
      </c>
      <c r="D69">
        <f>D61+D50+D39+D32+D21+D10</f>
        <v>892</v>
      </c>
      <c r="F69">
        <f>A69*100</f>
        <v>45150</v>
      </c>
      <c r="G69">
        <f>SUM(B69:D69)</f>
        <v>6235</v>
      </c>
      <c r="H69" s="10">
        <f>G69/F69</f>
        <v>0.1380952380952381</v>
      </c>
    </row>
    <row r="71" spans="1:8" ht="12.75">
      <c r="A71" s="12" t="s">
        <v>237</v>
      </c>
      <c r="B71" s="12"/>
      <c r="C71" s="12"/>
      <c r="D71" s="12"/>
      <c r="E71" s="12"/>
      <c r="F71" s="12"/>
      <c r="G71" s="12"/>
      <c r="H71" s="12"/>
    </row>
    <row r="72" spans="1:8" ht="12.75">
      <c r="A72" t="s">
        <v>234</v>
      </c>
      <c r="B72" t="s">
        <v>235</v>
      </c>
      <c r="F72" t="s">
        <v>236</v>
      </c>
      <c r="G72" t="s">
        <v>228</v>
      </c>
      <c r="H72" t="s">
        <v>218</v>
      </c>
    </row>
    <row r="73" spans="1:8" ht="12.75">
      <c r="A73">
        <f>A65+A69</f>
        <v>975.5</v>
      </c>
      <c r="B73">
        <f>B65+B69</f>
        <v>8071</v>
      </c>
      <c r="C73">
        <f>C65+C69</f>
        <v>926</v>
      </c>
      <c r="D73">
        <f>D65+D69</f>
        <v>1885</v>
      </c>
      <c r="F73">
        <f>A73*100</f>
        <v>97550</v>
      </c>
      <c r="G73">
        <f>SUM(B73:D73)</f>
        <v>10882</v>
      </c>
      <c r="H73" s="10">
        <f>G73/F73</f>
        <v>0.11155304971809328</v>
      </c>
    </row>
    <row r="75" spans="1:8" ht="12.75">
      <c r="A75" s="12" t="s">
        <v>238</v>
      </c>
      <c r="B75" s="12"/>
      <c r="C75" s="12"/>
      <c r="D75" s="12"/>
      <c r="E75" s="12"/>
      <c r="F75" s="12"/>
      <c r="G75" s="12"/>
      <c r="H75" s="12"/>
    </row>
    <row r="76" spans="1:8" ht="12.75">
      <c r="A76" t="s">
        <v>234</v>
      </c>
      <c r="B76" t="s">
        <v>235</v>
      </c>
      <c r="F76" t="s">
        <v>236</v>
      </c>
      <c r="G76" t="s">
        <v>228</v>
      </c>
      <c r="H76" t="s">
        <v>218</v>
      </c>
    </row>
    <row r="77" spans="1:8" ht="12.75">
      <c r="A77">
        <f>A73</f>
        <v>975.5</v>
      </c>
      <c r="B77">
        <f>B73</f>
        <v>8071</v>
      </c>
      <c r="C77">
        <f>C73</f>
        <v>926</v>
      </c>
      <c r="D77">
        <f>D73</f>
        <v>1885</v>
      </c>
      <c r="F77">
        <f>A77*75</f>
        <v>73162.5</v>
      </c>
      <c r="G77">
        <f>SUM(B77:D77)</f>
        <v>10882</v>
      </c>
      <c r="H77" s="10">
        <f>G77/F77</f>
        <v>0.14873739962412438</v>
      </c>
    </row>
    <row r="79" spans="1:8" ht="12.75">
      <c r="A79" s="12" t="s">
        <v>239</v>
      </c>
      <c r="B79" s="12"/>
      <c r="C79" s="12"/>
      <c r="D79" s="12"/>
      <c r="E79" s="12"/>
      <c r="F79" s="12"/>
      <c r="G79" s="12"/>
      <c r="H79" s="12"/>
    </row>
    <row r="80" spans="1:8" ht="12.75">
      <c r="A80" t="s">
        <v>234</v>
      </c>
      <c r="B80" t="s">
        <v>235</v>
      </c>
      <c r="F80" t="s">
        <v>236</v>
      </c>
      <c r="G80" t="s">
        <v>228</v>
      </c>
      <c r="H80" t="s">
        <v>218</v>
      </c>
    </row>
    <row r="81" spans="1:8" ht="12.75">
      <c r="A81">
        <f>A73</f>
        <v>975.5</v>
      </c>
      <c r="B81">
        <f>B73</f>
        <v>8071</v>
      </c>
      <c r="C81">
        <f>C73</f>
        <v>926</v>
      </c>
      <c r="D81">
        <f>D73</f>
        <v>1885</v>
      </c>
      <c r="F81">
        <f>A81*50</f>
        <v>48775</v>
      </c>
      <c r="G81">
        <f>SUM(B81:D81)</f>
        <v>10882</v>
      </c>
      <c r="H81" s="10">
        <f>G81/F81</f>
        <v>0.22310609943618656</v>
      </c>
    </row>
  </sheetData>
  <sheetProtection/>
  <mergeCells count="14">
    <mergeCell ref="B38:C38"/>
    <mergeCell ref="B58:C58"/>
    <mergeCell ref="B64:C64"/>
    <mergeCell ref="B68:C68"/>
    <mergeCell ref="B42:C42"/>
    <mergeCell ref="B53:C53"/>
    <mergeCell ref="B47:C47"/>
    <mergeCell ref="B2:C2"/>
    <mergeCell ref="B13:C13"/>
    <mergeCell ref="B24:C24"/>
    <mergeCell ref="B35:C35"/>
    <mergeCell ref="B7:C7"/>
    <mergeCell ref="B18:C18"/>
    <mergeCell ref="B29:C29"/>
  </mergeCells>
  <printOptions/>
  <pageMargins left="0.75" right="0.75" top="0.29" bottom="0.23" header="0.22" footer="0.23"/>
  <pageSetup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8.57421875" style="0" customWidth="1"/>
    <col min="10" max="10" width="14.281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34</v>
      </c>
      <c r="J1" s="1" t="s">
        <v>163</v>
      </c>
      <c r="K1" s="1" t="s">
        <v>37</v>
      </c>
    </row>
    <row r="2" spans="1:11" ht="12.75">
      <c r="A2" t="s">
        <v>17</v>
      </c>
      <c r="B2" t="s">
        <v>18</v>
      </c>
      <c r="C2">
        <v>5</v>
      </c>
      <c r="D2">
        <v>68</v>
      </c>
      <c r="E2">
        <v>17</v>
      </c>
      <c r="F2">
        <v>42</v>
      </c>
      <c r="G2">
        <v>0</v>
      </c>
      <c r="J2">
        <f>(D2*10)+(E2*25)+(F2*50)+G2+I2</f>
        <v>3205</v>
      </c>
      <c r="K2">
        <f>J3-J2</f>
        <v>1335</v>
      </c>
    </row>
    <row r="3" spans="1:10" ht="12.75">
      <c r="A3" t="s">
        <v>83</v>
      </c>
      <c r="B3" t="s">
        <v>79</v>
      </c>
      <c r="C3">
        <v>5</v>
      </c>
      <c r="D3">
        <v>74</v>
      </c>
      <c r="E3">
        <v>28</v>
      </c>
      <c r="F3">
        <v>40</v>
      </c>
      <c r="G3">
        <v>200</v>
      </c>
      <c r="H3" t="s">
        <v>31</v>
      </c>
      <c r="I3">
        <v>900</v>
      </c>
      <c r="J3">
        <f>(D3*10)+(E3*25)+(F3*50)+G3+I3</f>
        <v>4540</v>
      </c>
    </row>
    <row r="5" spans="1:3" ht="12.75">
      <c r="A5" t="s">
        <v>83</v>
      </c>
      <c r="B5" t="s">
        <v>176</v>
      </c>
      <c r="C5">
        <v>3</v>
      </c>
    </row>
    <row r="6" spans="1:3" ht="12.75">
      <c r="A6" t="s">
        <v>177</v>
      </c>
      <c r="B6" t="s">
        <v>16</v>
      </c>
      <c r="C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="60" zoomScalePageLayoutView="0" workbookViewId="0" topLeftCell="A1">
      <selection activeCell="F17" sqref="F17"/>
    </sheetView>
  </sheetViews>
  <sheetFormatPr defaultColWidth="9.140625" defaultRowHeight="12.75"/>
  <cols>
    <col min="1" max="2" width="18.140625" style="0" customWidth="1"/>
    <col min="4" max="4" width="9.57421875" style="0" customWidth="1"/>
    <col min="5" max="10" width="9.57421875" style="0" bestFit="1" customWidth="1"/>
    <col min="11" max="11" width="9.28125" style="0" bestFit="1" customWidth="1"/>
    <col min="12" max="13" width="9.57421875" style="0" bestFit="1" customWidth="1"/>
    <col min="16" max="16" width="14.421875" style="0" customWidth="1"/>
    <col min="17" max="17" width="10.140625" style="0" customWidth="1"/>
  </cols>
  <sheetData>
    <row r="1" spans="1:18" ht="12.75">
      <c r="A1" s="4"/>
      <c r="B1" s="4"/>
      <c r="C1" s="4"/>
      <c r="D1" s="4" t="s">
        <v>178</v>
      </c>
      <c r="E1" s="4"/>
      <c r="F1" s="4" t="s">
        <v>179</v>
      </c>
      <c r="G1" s="4"/>
      <c r="H1" s="4" t="s">
        <v>180</v>
      </c>
      <c r="I1" s="4"/>
      <c r="J1" s="4" t="s">
        <v>182</v>
      </c>
      <c r="K1" s="4"/>
      <c r="L1" s="4" t="s">
        <v>181</v>
      </c>
      <c r="M1" s="4"/>
      <c r="N1" s="4" t="s">
        <v>183</v>
      </c>
      <c r="O1" s="4"/>
      <c r="P1" s="4"/>
      <c r="Q1" s="4"/>
      <c r="R1" s="4"/>
    </row>
    <row r="2" spans="1:18" ht="12.75">
      <c r="A2" s="3" t="s">
        <v>0</v>
      </c>
      <c r="B2" s="3" t="s">
        <v>1</v>
      </c>
      <c r="C2" s="3" t="s">
        <v>2</v>
      </c>
      <c r="D2" s="3" t="s">
        <v>163</v>
      </c>
      <c r="E2" s="3" t="s">
        <v>37</v>
      </c>
      <c r="F2" s="3" t="s">
        <v>163</v>
      </c>
      <c r="G2" s="3" t="s">
        <v>37</v>
      </c>
      <c r="H2" s="3" t="s">
        <v>163</v>
      </c>
      <c r="I2" s="3" t="s">
        <v>37</v>
      </c>
      <c r="J2" s="3" t="s">
        <v>163</v>
      </c>
      <c r="K2" s="3" t="s">
        <v>37</v>
      </c>
      <c r="L2" s="3" t="s">
        <v>163</v>
      </c>
      <c r="M2" s="3" t="s">
        <v>37</v>
      </c>
      <c r="N2" s="3" t="s">
        <v>163</v>
      </c>
      <c r="O2" s="3" t="s">
        <v>37</v>
      </c>
      <c r="P2" s="3" t="s">
        <v>165</v>
      </c>
      <c r="Q2" s="3" t="s">
        <v>166</v>
      </c>
      <c r="R2" s="4"/>
    </row>
    <row r="3" spans="1:18" ht="12.7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</row>
    <row r="4" spans="1:18" ht="12.75">
      <c r="A4" s="4" t="s">
        <v>95</v>
      </c>
      <c r="B4" s="4" t="s">
        <v>96</v>
      </c>
      <c r="C4" s="4">
        <v>2</v>
      </c>
      <c r="D4" s="5">
        <v>0</v>
      </c>
      <c r="E4" s="5">
        <v>0</v>
      </c>
      <c r="F4" s="5">
        <v>0</v>
      </c>
      <c r="G4" s="5">
        <v>0</v>
      </c>
      <c r="H4" s="5">
        <v>100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4"/>
      <c r="O4" s="4"/>
      <c r="P4" s="4">
        <f aca="true" t="shared" si="0" ref="P4:Q10">N4+L4+J4+H4+F4+D4</f>
        <v>100</v>
      </c>
      <c r="Q4" s="5">
        <f t="shared" si="0"/>
        <v>0</v>
      </c>
      <c r="R4" s="5">
        <f aca="true" t="shared" si="1" ref="R4:R13">Q4-P4</f>
        <v>-100</v>
      </c>
    </row>
    <row r="5" spans="1:18" ht="12.75">
      <c r="A5" s="4" t="s">
        <v>8</v>
      </c>
      <c r="B5" s="4" t="s">
        <v>9</v>
      </c>
      <c r="C5" s="4">
        <v>2</v>
      </c>
      <c r="D5" s="5">
        <v>50</v>
      </c>
      <c r="E5" s="5">
        <v>536.4705882352941</v>
      </c>
      <c r="F5" s="5">
        <v>55</v>
      </c>
      <c r="G5" s="5">
        <v>391</v>
      </c>
      <c r="H5" s="5">
        <v>235</v>
      </c>
      <c r="I5" s="5">
        <v>446.8888888888889</v>
      </c>
      <c r="J5" s="5">
        <v>0</v>
      </c>
      <c r="K5" s="5">
        <v>0</v>
      </c>
      <c r="L5" s="5">
        <v>1770</v>
      </c>
      <c r="M5" s="5">
        <v>831.8604651162791</v>
      </c>
      <c r="N5" s="4">
        <v>0</v>
      </c>
      <c r="O5" s="4">
        <v>0</v>
      </c>
      <c r="P5" s="4">
        <f t="shared" si="0"/>
        <v>2110</v>
      </c>
      <c r="Q5" s="5">
        <f t="shared" si="0"/>
        <v>2206.219942240462</v>
      </c>
      <c r="R5" s="5">
        <f t="shared" si="1"/>
        <v>96.21994224046193</v>
      </c>
    </row>
    <row r="6" spans="1:18" ht="12.75">
      <c r="A6" s="4" t="s">
        <v>54</v>
      </c>
      <c r="B6" s="4" t="s">
        <v>55</v>
      </c>
      <c r="C6" s="4">
        <v>3</v>
      </c>
      <c r="D6" s="5">
        <v>90</v>
      </c>
      <c r="E6" s="5">
        <v>571.5254237288135</v>
      </c>
      <c r="F6" s="5">
        <v>25</v>
      </c>
      <c r="G6" s="5">
        <v>644.4230769230769</v>
      </c>
      <c r="H6" s="5">
        <v>335</v>
      </c>
      <c r="I6" s="5">
        <v>416.9491525423729</v>
      </c>
      <c r="J6" s="5">
        <v>30</v>
      </c>
      <c r="K6" s="5">
        <v>289.8529411764706</v>
      </c>
      <c r="L6" s="5">
        <v>300</v>
      </c>
      <c r="M6" s="5">
        <v>439.72222222222223</v>
      </c>
      <c r="N6" s="4">
        <v>0</v>
      </c>
      <c r="O6" s="4">
        <v>0</v>
      </c>
      <c r="P6" s="4">
        <f t="shared" si="0"/>
        <v>780</v>
      </c>
      <c r="Q6" s="5">
        <f t="shared" si="0"/>
        <v>2362.472816592956</v>
      </c>
      <c r="R6" s="5">
        <f t="shared" si="1"/>
        <v>1582.472816592956</v>
      </c>
    </row>
    <row r="7" spans="1:18" ht="12.75">
      <c r="A7" s="4" t="s">
        <v>67</v>
      </c>
      <c r="B7" s="4" t="s">
        <v>68</v>
      </c>
      <c r="C7" s="4">
        <v>3</v>
      </c>
      <c r="D7" s="5">
        <v>135</v>
      </c>
      <c r="E7" s="5">
        <v>571.5254237288135</v>
      </c>
      <c r="F7" s="5">
        <v>180</v>
      </c>
      <c r="G7" s="5">
        <v>695.1639344262295</v>
      </c>
      <c r="H7" s="5">
        <v>0</v>
      </c>
      <c r="I7" s="5">
        <v>416.9491525423729</v>
      </c>
      <c r="J7" s="5">
        <v>0</v>
      </c>
      <c r="K7" s="5">
        <v>0</v>
      </c>
      <c r="L7" s="5">
        <v>80</v>
      </c>
      <c r="M7" s="5">
        <v>584.7619047619048</v>
      </c>
      <c r="N7" s="4">
        <v>10</v>
      </c>
      <c r="O7" s="4">
        <v>272.10526315789474</v>
      </c>
      <c r="P7" s="4">
        <f t="shared" si="0"/>
        <v>405</v>
      </c>
      <c r="Q7" s="5">
        <f t="shared" si="0"/>
        <v>2540.5056786172154</v>
      </c>
      <c r="R7" s="5">
        <f t="shared" si="1"/>
        <v>2135.5056786172154</v>
      </c>
    </row>
    <row r="8" spans="1:18" ht="12.75">
      <c r="A8" s="4" t="s">
        <v>66</v>
      </c>
      <c r="B8" s="4" t="s">
        <v>55</v>
      </c>
      <c r="C8" s="4">
        <v>3</v>
      </c>
      <c r="D8" s="5">
        <v>335</v>
      </c>
      <c r="E8" s="5">
        <v>571.5254237288135</v>
      </c>
      <c r="F8" s="5">
        <v>485</v>
      </c>
      <c r="G8" s="5">
        <v>695.1639344262295</v>
      </c>
      <c r="H8" s="5">
        <v>90</v>
      </c>
      <c r="I8" s="5">
        <v>416.9491525423729</v>
      </c>
      <c r="J8" s="5">
        <v>20</v>
      </c>
      <c r="K8" s="5">
        <v>289.8529411764706</v>
      </c>
      <c r="L8" s="5">
        <v>40</v>
      </c>
      <c r="M8" s="5">
        <v>439.72222222222223</v>
      </c>
      <c r="N8" s="4">
        <v>20</v>
      </c>
      <c r="O8" s="4">
        <v>272.10526315789474</v>
      </c>
      <c r="P8" s="4">
        <f t="shared" si="0"/>
        <v>990</v>
      </c>
      <c r="Q8" s="5">
        <f t="shared" si="0"/>
        <v>2685.3189372540037</v>
      </c>
      <c r="R8" s="5">
        <f t="shared" si="1"/>
        <v>1695.3189372540037</v>
      </c>
    </row>
    <row r="9" spans="1:18" ht="12.75">
      <c r="A9" s="4" t="s">
        <v>74</v>
      </c>
      <c r="B9" s="4" t="s">
        <v>75</v>
      </c>
      <c r="C9" s="4">
        <v>3</v>
      </c>
      <c r="D9" s="5">
        <v>540</v>
      </c>
      <c r="E9" s="5">
        <v>571.5254237288135</v>
      </c>
      <c r="F9" s="5">
        <v>440</v>
      </c>
      <c r="G9" s="5">
        <v>695.1639344262295</v>
      </c>
      <c r="H9" s="5">
        <v>155</v>
      </c>
      <c r="I9" s="5">
        <v>416.9491525423729</v>
      </c>
      <c r="J9" s="5">
        <v>200</v>
      </c>
      <c r="K9" s="5">
        <v>289.8529411764706</v>
      </c>
      <c r="L9" s="5">
        <v>0</v>
      </c>
      <c r="M9" s="5">
        <v>584.7619047619048</v>
      </c>
      <c r="N9" s="4">
        <v>1015</v>
      </c>
      <c r="O9" s="4">
        <v>272.10526315789474</v>
      </c>
      <c r="P9" s="4">
        <f t="shared" si="0"/>
        <v>2350</v>
      </c>
      <c r="Q9" s="5">
        <f t="shared" si="0"/>
        <v>2830.358619793686</v>
      </c>
      <c r="R9" s="5">
        <f t="shared" si="1"/>
        <v>480.3586197936861</v>
      </c>
    </row>
    <row r="10" spans="1:18" ht="12.75">
      <c r="A10" s="4" t="s">
        <v>38</v>
      </c>
      <c r="B10" s="4" t="s">
        <v>39</v>
      </c>
      <c r="C10" s="4">
        <v>3</v>
      </c>
      <c r="D10" s="5">
        <v>60</v>
      </c>
      <c r="E10" s="5">
        <v>665</v>
      </c>
      <c r="F10" s="5">
        <v>225</v>
      </c>
      <c r="G10" s="5">
        <v>893.1818181818181</v>
      </c>
      <c r="H10" s="5">
        <v>10</v>
      </c>
      <c r="I10" s="5">
        <v>662.5</v>
      </c>
      <c r="J10" s="5">
        <v>0</v>
      </c>
      <c r="K10" s="5">
        <v>0</v>
      </c>
      <c r="L10" s="5">
        <v>30</v>
      </c>
      <c r="M10" s="5">
        <v>555.483870967742</v>
      </c>
      <c r="N10" s="4">
        <v>230</v>
      </c>
      <c r="O10" s="4">
        <v>652.7884615384615</v>
      </c>
      <c r="P10" s="4">
        <f t="shared" si="0"/>
        <v>555</v>
      </c>
      <c r="Q10" s="5">
        <f t="shared" si="0"/>
        <v>3428.9541506880214</v>
      </c>
      <c r="R10" s="5">
        <f t="shared" si="1"/>
        <v>2873.9541506880214</v>
      </c>
    </row>
    <row r="11" spans="1:18" ht="12.75">
      <c r="A11" s="4" t="s">
        <v>15</v>
      </c>
      <c r="B11" s="4" t="s">
        <v>16</v>
      </c>
      <c r="C11" s="4">
        <v>3</v>
      </c>
      <c r="D11" s="5">
        <v>160</v>
      </c>
      <c r="E11" s="5">
        <v>665</v>
      </c>
      <c r="F11" s="5">
        <v>150</v>
      </c>
      <c r="G11" s="5">
        <v>586.5</v>
      </c>
      <c r="H11" s="5">
        <v>190</v>
      </c>
      <c r="I11" s="5">
        <v>662.5</v>
      </c>
      <c r="J11" s="5">
        <v>0</v>
      </c>
      <c r="K11" s="5">
        <v>0</v>
      </c>
      <c r="L11" s="5">
        <v>50</v>
      </c>
      <c r="M11" s="5">
        <v>1247.7906976744187</v>
      </c>
      <c r="N11" s="4">
        <v>0</v>
      </c>
      <c r="O11" s="4">
        <v>0</v>
      </c>
      <c r="P11" s="5">
        <f>N11+L11+J11+H11+F11+D11</f>
        <v>550</v>
      </c>
      <c r="Q11" s="5">
        <f>O11+M11+K11+I11+G11+E11+465</f>
        <v>3626.790697674419</v>
      </c>
      <c r="R11" s="5">
        <f t="shared" si="1"/>
        <v>3076.790697674419</v>
      </c>
    </row>
    <row r="12" spans="1:18" ht="12.75">
      <c r="A12" s="4" t="s">
        <v>28</v>
      </c>
      <c r="B12" s="4" t="s">
        <v>29</v>
      </c>
      <c r="C12" s="4">
        <v>3</v>
      </c>
      <c r="D12" s="5">
        <v>475</v>
      </c>
      <c r="E12" s="5">
        <v>665</v>
      </c>
      <c r="F12" s="5">
        <v>300</v>
      </c>
      <c r="G12" s="5">
        <v>893.1818181818181</v>
      </c>
      <c r="H12" s="5">
        <v>295</v>
      </c>
      <c r="I12" s="5">
        <v>662.5</v>
      </c>
      <c r="J12" s="5">
        <v>45</v>
      </c>
      <c r="K12" s="5">
        <v>258.0508474576271</v>
      </c>
      <c r="L12" s="5">
        <v>30</v>
      </c>
      <c r="M12" s="5">
        <v>555.483870967742</v>
      </c>
      <c r="N12" s="4">
        <v>45</v>
      </c>
      <c r="O12" s="4">
        <v>652.7884615384615</v>
      </c>
      <c r="P12" s="4">
        <f>N12+L12+J12+H12+F12+D12</f>
        <v>1190</v>
      </c>
      <c r="Q12" s="5">
        <f>O12+M12+K12+I12+G12+E12</f>
        <v>3687.0049981456486</v>
      </c>
      <c r="R12" s="5">
        <f t="shared" si="1"/>
        <v>2497.0049981456486</v>
      </c>
    </row>
    <row r="13" spans="1:18" ht="12.75">
      <c r="A13" s="4" t="s">
        <v>43</v>
      </c>
      <c r="B13" s="4" t="s">
        <v>44</v>
      </c>
      <c r="C13" s="4">
        <v>3</v>
      </c>
      <c r="D13" s="5">
        <v>1525</v>
      </c>
      <c r="E13" s="5">
        <v>665</v>
      </c>
      <c r="F13" s="5">
        <v>235</v>
      </c>
      <c r="G13" s="5">
        <v>893.1818181818181</v>
      </c>
      <c r="H13" s="5">
        <v>10</v>
      </c>
      <c r="I13" s="5">
        <v>662.5</v>
      </c>
      <c r="J13" s="5">
        <v>0</v>
      </c>
      <c r="K13" s="5">
        <v>0</v>
      </c>
      <c r="L13" s="5">
        <v>40</v>
      </c>
      <c r="M13" s="5">
        <v>1247.7906976744187</v>
      </c>
      <c r="N13" s="4">
        <v>90</v>
      </c>
      <c r="O13" s="4">
        <v>691.6666666666666</v>
      </c>
      <c r="P13" s="4">
        <f>N13+L13+J13+H13+F13+D13</f>
        <v>1900</v>
      </c>
      <c r="Q13" s="5">
        <f>O13+M13+K13+I13+G13+E13</f>
        <v>4160.139182522904</v>
      </c>
      <c r="R13" s="5">
        <f t="shared" si="1"/>
        <v>2260.139182522904</v>
      </c>
    </row>
    <row r="14" spans="1:18" ht="12.7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5"/>
      <c r="R14" s="5"/>
    </row>
    <row r="15" spans="1:18" ht="12.75">
      <c r="A15" s="4" t="s">
        <v>94</v>
      </c>
      <c r="B15" s="4" t="s">
        <v>63</v>
      </c>
      <c r="C15" s="4">
        <v>4</v>
      </c>
      <c r="D15" s="5">
        <v>0</v>
      </c>
      <c r="E15" s="5">
        <v>0</v>
      </c>
      <c r="F15" s="5">
        <v>0</v>
      </c>
      <c r="G15" s="5">
        <v>0</v>
      </c>
      <c r="H15" s="5">
        <v>1505</v>
      </c>
      <c r="I15" s="5">
        <v>704.3076923076923</v>
      </c>
      <c r="J15" s="5">
        <v>0</v>
      </c>
      <c r="K15" s="5">
        <v>0</v>
      </c>
      <c r="L15" s="5">
        <v>1975</v>
      </c>
      <c r="M15" s="5">
        <v>586.2962962962963</v>
      </c>
      <c r="N15" s="4">
        <v>0</v>
      </c>
      <c r="O15" s="4">
        <v>0</v>
      </c>
      <c r="P15" s="4">
        <f aca="true" t="shared" si="2" ref="P15:P25">N15+L15+J15+H15+F15+D15</f>
        <v>3480</v>
      </c>
      <c r="Q15" s="5">
        <f aca="true" t="shared" si="3" ref="Q15:Q25">O15+M15+K15+I15+G15+E15</f>
        <v>1290.6039886039885</v>
      </c>
      <c r="R15" s="5">
        <f aca="true" t="shared" si="4" ref="R15:R25">Q15-P15</f>
        <v>-2189.3960113960115</v>
      </c>
    </row>
    <row r="16" spans="1:18" ht="12.75">
      <c r="A16" s="4" t="s">
        <v>85</v>
      </c>
      <c r="B16" s="4" t="s">
        <v>57</v>
      </c>
      <c r="C16" s="4">
        <v>4</v>
      </c>
      <c r="D16" s="5">
        <v>875</v>
      </c>
      <c r="E16" s="5">
        <v>659.2592592592592</v>
      </c>
      <c r="F16" s="5">
        <v>1085</v>
      </c>
      <c r="G16" s="5">
        <v>926.8852459016393</v>
      </c>
      <c r="H16" s="5">
        <v>185</v>
      </c>
      <c r="I16" s="5">
        <v>704.3076923076923</v>
      </c>
      <c r="J16" s="5">
        <v>0</v>
      </c>
      <c r="K16" s="5">
        <v>0</v>
      </c>
      <c r="L16" s="5">
        <v>875</v>
      </c>
      <c r="M16" s="5">
        <v>586.2962962962963</v>
      </c>
      <c r="N16" s="4">
        <v>0</v>
      </c>
      <c r="O16" s="4">
        <v>0</v>
      </c>
      <c r="P16" s="4">
        <f t="shared" si="2"/>
        <v>3020</v>
      </c>
      <c r="Q16" s="5">
        <f t="shared" si="3"/>
        <v>2876.748493764887</v>
      </c>
      <c r="R16" s="5">
        <f t="shared" si="4"/>
        <v>-143.25150623511308</v>
      </c>
    </row>
    <row r="17" spans="1:18" ht="12.75">
      <c r="A17" s="4" t="s">
        <v>69</v>
      </c>
      <c r="B17" s="4" t="s">
        <v>57</v>
      </c>
      <c r="C17" s="4">
        <v>4</v>
      </c>
      <c r="D17" s="5">
        <v>130</v>
      </c>
      <c r="E17" s="5">
        <v>762.0338983050848</v>
      </c>
      <c r="F17" s="5">
        <v>985</v>
      </c>
      <c r="G17" s="5">
        <v>926.8852459016393</v>
      </c>
      <c r="H17" s="5">
        <v>1305</v>
      </c>
      <c r="I17" s="5">
        <v>555.9322033898305</v>
      </c>
      <c r="J17" s="5">
        <v>0</v>
      </c>
      <c r="K17" s="5">
        <v>0</v>
      </c>
      <c r="L17" s="5">
        <v>270</v>
      </c>
      <c r="M17" s="5">
        <v>779.6825396825396</v>
      </c>
      <c r="N17" s="4">
        <v>730</v>
      </c>
      <c r="O17" s="4">
        <v>362.8070175438597</v>
      </c>
      <c r="P17" s="4">
        <f t="shared" si="2"/>
        <v>3420</v>
      </c>
      <c r="Q17" s="5">
        <f t="shared" si="3"/>
        <v>3387.3409048229537</v>
      </c>
      <c r="R17" s="5">
        <f t="shared" si="4"/>
        <v>-32.65909517704631</v>
      </c>
    </row>
    <row r="18" spans="1:18" ht="12.75">
      <c r="A18" s="4" t="s">
        <v>86</v>
      </c>
      <c r="B18" s="4" t="s">
        <v>57</v>
      </c>
      <c r="C18" s="4">
        <v>4</v>
      </c>
      <c r="D18" s="5">
        <v>280</v>
      </c>
      <c r="E18" s="5">
        <v>762.0338983050848</v>
      </c>
      <c r="F18" s="5">
        <v>205</v>
      </c>
      <c r="G18" s="5">
        <v>926.8852459016393</v>
      </c>
      <c r="H18" s="5">
        <v>785</v>
      </c>
      <c r="I18" s="5">
        <v>555.9322033898305</v>
      </c>
      <c r="J18" s="5">
        <v>50</v>
      </c>
      <c r="K18" s="5">
        <v>193.23529411764707</v>
      </c>
      <c r="L18" s="5">
        <v>300</v>
      </c>
      <c r="M18" s="5">
        <v>779.6825396825396</v>
      </c>
      <c r="N18" s="4">
        <v>0</v>
      </c>
      <c r="O18" s="4">
        <v>362.8070175438597</v>
      </c>
      <c r="P18" s="4">
        <f t="shared" si="2"/>
        <v>1620</v>
      </c>
      <c r="Q18" s="5">
        <f t="shared" si="3"/>
        <v>3580.576198940601</v>
      </c>
      <c r="R18" s="5">
        <f t="shared" si="4"/>
        <v>1960.576198940601</v>
      </c>
    </row>
    <row r="19" spans="1:18" ht="12.75">
      <c r="A19" s="4" t="s">
        <v>70</v>
      </c>
      <c r="B19" s="4" t="s">
        <v>71</v>
      </c>
      <c r="C19" s="4">
        <v>4</v>
      </c>
      <c r="D19" s="5">
        <v>670</v>
      </c>
      <c r="E19" s="5">
        <v>762.0338983050848</v>
      </c>
      <c r="F19" s="5">
        <v>520</v>
      </c>
      <c r="G19" s="5">
        <v>859.2307692307693</v>
      </c>
      <c r="H19" s="5">
        <v>1225</v>
      </c>
      <c r="I19" s="5">
        <v>555.9322033898305</v>
      </c>
      <c r="J19" s="5">
        <v>1230</v>
      </c>
      <c r="K19" s="5">
        <v>386.47058823529414</v>
      </c>
      <c r="L19" s="5">
        <v>2870</v>
      </c>
      <c r="M19" s="5">
        <v>779.6825396825396</v>
      </c>
      <c r="N19" s="4">
        <v>840</v>
      </c>
      <c r="O19" s="4">
        <v>362.8070175438597</v>
      </c>
      <c r="P19" s="4">
        <f t="shared" si="2"/>
        <v>7355</v>
      </c>
      <c r="Q19" s="5">
        <f t="shared" si="3"/>
        <v>3706.157016387378</v>
      </c>
      <c r="R19" s="5">
        <f t="shared" si="4"/>
        <v>-3648.842983612622</v>
      </c>
    </row>
    <row r="20" spans="1:18" ht="12.75">
      <c r="A20" s="4" t="s">
        <v>52</v>
      </c>
      <c r="B20" s="4" t="s">
        <v>53</v>
      </c>
      <c r="C20" s="4">
        <v>4</v>
      </c>
      <c r="D20" s="5">
        <v>350</v>
      </c>
      <c r="E20" s="5">
        <v>659.2592592592592</v>
      </c>
      <c r="F20" s="5">
        <v>240</v>
      </c>
      <c r="G20" s="5">
        <v>859.2307692307693</v>
      </c>
      <c r="H20" s="5">
        <v>90</v>
      </c>
      <c r="I20" s="5">
        <v>704.3076923076923</v>
      </c>
      <c r="J20" s="5">
        <v>0</v>
      </c>
      <c r="K20" s="5">
        <v>0</v>
      </c>
      <c r="L20" s="5">
        <v>590</v>
      </c>
      <c r="M20" s="5">
        <v>586.2962962962963</v>
      </c>
      <c r="N20" s="4">
        <v>775</v>
      </c>
      <c r="O20" s="4">
        <v>898.8888888888889</v>
      </c>
      <c r="P20" s="4">
        <f t="shared" si="2"/>
        <v>2045</v>
      </c>
      <c r="Q20" s="5">
        <f t="shared" si="3"/>
        <v>3707.9829059829062</v>
      </c>
      <c r="R20" s="5">
        <f t="shared" si="4"/>
        <v>1662.9829059829062</v>
      </c>
    </row>
    <row r="21" spans="1:18" ht="12.75">
      <c r="A21" s="4" t="s">
        <v>62</v>
      </c>
      <c r="B21" s="4" t="s">
        <v>63</v>
      </c>
      <c r="C21" s="4">
        <v>4</v>
      </c>
      <c r="D21" s="5">
        <v>695</v>
      </c>
      <c r="E21" s="5">
        <v>659.2592592592592</v>
      </c>
      <c r="F21" s="5">
        <v>2590</v>
      </c>
      <c r="G21" s="5">
        <v>859.2307692307693</v>
      </c>
      <c r="H21" s="5">
        <v>330</v>
      </c>
      <c r="I21" s="5">
        <v>704.3076923076923</v>
      </c>
      <c r="J21" s="5">
        <v>0</v>
      </c>
      <c r="K21" s="5">
        <v>0</v>
      </c>
      <c r="L21" s="5">
        <v>2265</v>
      </c>
      <c r="M21" s="5">
        <v>586.2962962962963</v>
      </c>
      <c r="N21" s="4">
        <v>2795</v>
      </c>
      <c r="O21" s="4">
        <v>898.8888888888889</v>
      </c>
      <c r="P21" s="4">
        <f t="shared" si="2"/>
        <v>8675</v>
      </c>
      <c r="Q21" s="5">
        <f t="shared" si="3"/>
        <v>3707.9829059829062</v>
      </c>
      <c r="R21" s="5">
        <f t="shared" si="4"/>
        <v>-4967.017094017094</v>
      </c>
    </row>
    <row r="22" spans="1:18" ht="12.75">
      <c r="A22" s="4" t="s">
        <v>56</v>
      </c>
      <c r="B22" s="4" t="s">
        <v>57</v>
      </c>
      <c r="C22" s="4">
        <v>4</v>
      </c>
      <c r="D22" s="5">
        <v>525</v>
      </c>
      <c r="E22" s="5">
        <v>659.2592592592592</v>
      </c>
      <c r="F22" s="5">
        <v>440</v>
      </c>
      <c r="G22" s="5">
        <v>859.2307692307693</v>
      </c>
      <c r="H22" s="5">
        <v>300</v>
      </c>
      <c r="I22" s="5">
        <v>704.3076923076923</v>
      </c>
      <c r="J22" s="5">
        <v>80</v>
      </c>
      <c r="K22" s="5">
        <v>386.47058823529414</v>
      </c>
      <c r="L22" s="5">
        <v>2125</v>
      </c>
      <c r="M22" s="5">
        <v>586.2962962962963</v>
      </c>
      <c r="N22" s="4">
        <v>445</v>
      </c>
      <c r="O22" s="4">
        <v>898.8888888888889</v>
      </c>
      <c r="P22" s="4">
        <f t="shared" si="2"/>
        <v>3915</v>
      </c>
      <c r="Q22" s="5">
        <f t="shared" si="3"/>
        <v>4094.4534942182</v>
      </c>
      <c r="R22" s="5">
        <f t="shared" si="4"/>
        <v>179.45349421819992</v>
      </c>
    </row>
    <row r="23" spans="1:18" ht="12.75">
      <c r="A23" s="4" t="s">
        <v>58</v>
      </c>
      <c r="B23" s="4" t="s">
        <v>59</v>
      </c>
      <c r="C23" s="4">
        <v>4</v>
      </c>
      <c r="D23" s="5">
        <v>470</v>
      </c>
      <c r="E23" s="5">
        <v>659.2592592592592</v>
      </c>
      <c r="F23" s="5">
        <v>500</v>
      </c>
      <c r="G23" s="5">
        <v>859.2307692307693</v>
      </c>
      <c r="H23" s="5">
        <v>940</v>
      </c>
      <c r="I23" s="5">
        <v>704.3076923076923</v>
      </c>
      <c r="J23" s="5">
        <v>855</v>
      </c>
      <c r="K23" s="5">
        <v>386.47058823529414</v>
      </c>
      <c r="L23" s="5">
        <v>2115</v>
      </c>
      <c r="M23" s="5">
        <v>586.2962962962963</v>
      </c>
      <c r="N23" s="4">
        <v>1470</v>
      </c>
      <c r="O23" s="4">
        <v>898.8888888888889</v>
      </c>
      <c r="P23" s="4">
        <f t="shared" si="2"/>
        <v>6350</v>
      </c>
      <c r="Q23" s="5">
        <f t="shared" si="3"/>
        <v>4094.4534942182</v>
      </c>
      <c r="R23" s="5">
        <f t="shared" si="4"/>
        <v>-2255.5465057818</v>
      </c>
    </row>
    <row r="24" spans="1:18" ht="12.75">
      <c r="A24" s="4" t="s">
        <v>41</v>
      </c>
      <c r="B24" s="4" t="s">
        <v>42</v>
      </c>
      <c r="C24" s="4">
        <v>4</v>
      </c>
      <c r="D24" s="5">
        <v>1855</v>
      </c>
      <c r="E24" s="5">
        <v>1072.9411764705883</v>
      </c>
      <c r="F24" s="5">
        <v>860</v>
      </c>
      <c r="G24" s="5">
        <v>782</v>
      </c>
      <c r="H24" s="5">
        <v>1610</v>
      </c>
      <c r="I24" s="5">
        <v>893.7777777777778</v>
      </c>
      <c r="J24" s="5">
        <v>10</v>
      </c>
      <c r="K24" s="5">
        <v>258.0508474576271</v>
      </c>
      <c r="L24" s="5">
        <v>1065</v>
      </c>
      <c r="M24" s="5">
        <v>740.6451612903226</v>
      </c>
      <c r="N24" s="4">
        <v>980</v>
      </c>
      <c r="O24" s="4">
        <v>870.3846153846154</v>
      </c>
      <c r="P24" s="4">
        <f t="shared" si="2"/>
        <v>6380</v>
      </c>
      <c r="Q24" s="5">
        <f t="shared" si="3"/>
        <v>4617.799578380931</v>
      </c>
      <c r="R24" s="5">
        <f t="shared" si="4"/>
        <v>-1762.200421619069</v>
      </c>
    </row>
    <row r="25" spans="1:18" ht="12.75">
      <c r="A25" s="4" t="s">
        <v>48</v>
      </c>
      <c r="B25" s="4" t="s">
        <v>42</v>
      </c>
      <c r="C25" s="4">
        <v>4</v>
      </c>
      <c r="D25" s="5">
        <v>730</v>
      </c>
      <c r="E25" s="5">
        <v>1072.9411764705883</v>
      </c>
      <c r="F25" s="5">
        <v>230</v>
      </c>
      <c r="G25" s="5">
        <v>1190.909090909091</v>
      </c>
      <c r="H25" s="5">
        <v>95</v>
      </c>
      <c r="I25" s="5">
        <v>893.7777777777778</v>
      </c>
      <c r="J25" s="5">
        <v>0</v>
      </c>
      <c r="K25" s="5">
        <v>0</v>
      </c>
      <c r="L25" s="5">
        <v>105</v>
      </c>
      <c r="M25" s="5">
        <v>740.6451612903226</v>
      </c>
      <c r="N25" s="4">
        <v>340</v>
      </c>
      <c r="O25" s="4">
        <v>922.2222222222222</v>
      </c>
      <c r="P25" s="4">
        <f t="shared" si="2"/>
        <v>1500</v>
      </c>
      <c r="Q25" s="5">
        <f t="shared" si="3"/>
        <v>4820.495428670001</v>
      </c>
      <c r="R25" s="5">
        <f t="shared" si="4"/>
        <v>3320.4954286700013</v>
      </c>
    </row>
    <row r="26" spans="1:18" ht="12.7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5"/>
      <c r="R26" s="5"/>
    </row>
    <row r="27" spans="1:18" ht="12.75">
      <c r="A27" s="4" t="s">
        <v>72</v>
      </c>
      <c r="B27" s="4" t="s">
        <v>73</v>
      </c>
      <c r="C27" s="4">
        <v>5</v>
      </c>
      <c r="D27" s="5">
        <v>60</v>
      </c>
      <c r="E27" s="5">
        <v>952.542372881356</v>
      </c>
      <c r="F27" s="5">
        <v>660</v>
      </c>
      <c r="G27" s="5">
        <v>1158.6065573770493</v>
      </c>
      <c r="H27" s="5">
        <v>290</v>
      </c>
      <c r="I27" s="5">
        <v>694.9152542372881</v>
      </c>
      <c r="J27" s="5">
        <v>0</v>
      </c>
      <c r="K27" s="5">
        <v>0</v>
      </c>
      <c r="L27" s="5">
        <v>110</v>
      </c>
      <c r="M27" s="5">
        <v>974.6031746031746</v>
      </c>
      <c r="N27" s="4">
        <v>145</v>
      </c>
      <c r="O27" s="4">
        <v>272.10526315789474</v>
      </c>
      <c r="P27" s="4">
        <f aca="true" t="shared" si="5" ref="P27:Q33">N27+L27+J27+H27+F27+D27</f>
        <v>1265</v>
      </c>
      <c r="Q27" s="5">
        <f t="shared" si="5"/>
        <v>4052.7726222567626</v>
      </c>
      <c r="R27" s="5">
        <f aca="true" t="shared" si="6" ref="R27:R33">Q27-P27</f>
        <v>2787.7726222567626</v>
      </c>
    </row>
    <row r="28" spans="1:18" ht="12.75">
      <c r="A28" s="4" t="s">
        <v>87</v>
      </c>
      <c r="B28" s="4" t="s">
        <v>51</v>
      </c>
      <c r="C28" s="4">
        <v>5</v>
      </c>
      <c r="D28" s="5">
        <v>1000</v>
      </c>
      <c r="E28" s="5">
        <v>952.542372881356</v>
      </c>
      <c r="F28" s="5">
        <v>855</v>
      </c>
      <c r="G28" s="5">
        <v>1158.6065573770493</v>
      </c>
      <c r="H28" s="5">
        <v>365</v>
      </c>
      <c r="I28" s="5">
        <v>694.9152542372881</v>
      </c>
      <c r="J28" s="5">
        <v>0</v>
      </c>
      <c r="K28" s="5">
        <v>0</v>
      </c>
      <c r="L28" s="5">
        <v>310</v>
      </c>
      <c r="M28" s="5">
        <v>974.6031746031746</v>
      </c>
      <c r="N28" s="4">
        <v>1020</v>
      </c>
      <c r="O28" s="4">
        <v>453.50877192982455</v>
      </c>
      <c r="P28" s="4">
        <f t="shared" si="5"/>
        <v>3550</v>
      </c>
      <c r="Q28" s="5">
        <f t="shared" si="5"/>
        <v>4234.176131028692</v>
      </c>
      <c r="R28" s="5">
        <f t="shared" si="6"/>
        <v>684.176131028692</v>
      </c>
    </row>
    <row r="29" spans="1:18" ht="12.75">
      <c r="A29" s="4" t="s">
        <v>83</v>
      </c>
      <c r="B29" s="4" t="s">
        <v>79</v>
      </c>
      <c r="C29" s="4">
        <v>5</v>
      </c>
      <c r="D29" s="5">
        <v>585</v>
      </c>
      <c r="E29" s="5">
        <v>952.542372881356</v>
      </c>
      <c r="F29" s="5">
        <v>1130</v>
      </c>
      <c r="G29" s="5">
        <v>1158.6065573770493</v>
      </c>
      <c r="H29" s="5">
        <v>3255</v>
      </c>
      <c r="I29" s="5">
        <v>694.9152542372881</v>
      </c>
      <c r="J29" s="5">
        <v>0</v>
      </c>
      <c r="K29" s="5">
        <v>0</v>
      </c>
      <c r="L29" s="5">
        <v>525</v>
      </c>
      <c r="M29" s="5">
        <v>974.6031746031746</v>
      </c>
      <c r="N29" s="4">
        <v>2520</v>
      </c>
      <c r="O29" s="4">
        <v>453.50877192982455</v>
      </c>
      <c r="P29" s="4">
        <f t="shared" si="5"/>
        <v>8015</v>
      </c>
      <c r="Q29" s="5">
        <f t="shared" si="5"/>
        <v>4234.176131028692</v>
      </c>
      <c r="R29" s="5">
        <f t="shared" si="6"/>
        <v>-3780.823868971308</v>
      </c>
    </row>
    <row r="30" spans="1:18" ht="12.75">
      <c r="A30" s="4" t="s">
        <v>84</v>
      </c>
      <c r="B30" s="4" t="s">
        <v>51</v>
      </c>
      <c r="C30" s="4">
        <v>5</v>
      </c>
      <c r="D30" s="5">
        <v>810</v>
      </c>
      <c r="E30" s="5">
        <v>824.074074074074</v>
      </c>
      <c r="F30" s="5">
        <v>925</v>
      </c>
      <c r="G30" s="5">
        <v>1158.6065573770493</v>
      </c>
      <c r="H30" s="5">
        <v>605</v>
      </c>
      <c r="I30" s="5">
        <v>880.3846153846154</v>
      </c>
      <c r="J30" s="5">
        <v>0</v>
      </c>
      <c r="K30" s="5">
        <v>0</v>
      </c>
      <c r="L30" s="5">
        <v>2545</v>
      </c>
      <c r="M30" s="5">
        <v>974.6031746031746</v>
      </c>
      <c r="N30" s="4">
        <v>120</v>
      </c>
      <c r="O30" s="4">
        <v>453.50877192982455</v>
      </c>
      <c r="P30" s="4">
        <f t="shared" si="5"/>
        <v>5005</v>
      </c>
      <c r="Q30" s="5">
        <f t="shared" si="5"/>
        <v>4291.177193368738</v>
      </c>
      <c r="R30" s="5">
        <f t="shared" si="6"/>
        <v>-713.8228066312622</v>
      </c>
    </row>
    <row r="31" spans="1:18" ht="12.75">
      <c r="A31" s="4" t="s">
        <v>78</v>
      </c>
      <c r="B31" s="4" t="s">
        <v>79</v>
      </c>
      <c r="C31" s="4">
        <v>5</v>
      </c>
      <c r="D31" s="5">
        <v>1045</v>
      </c>
      <c r="E31" s="5">
        <v>824.074074074074</v>
      </c>
      <c r="F31" s="5">
        <v>2695</v>
      </c>
      <c r="G31" s="5">
        <v>1074.0384615384614</v>
      </c>
      <c r="H31" s="5">
        <v>595</v>
      </c>
      <c r="I31" s="5">
        <v>880.3846153846154</v>
      </c>
      <c r="J31" s="5">
        <v>0</v>
      </c>
      <c r="K31" s="5">
        <v>0</v>
      </c>
      <c r="L31" s="5">
        <v>50</v>
      </c>
      <c r="M31" s="5">
        <v>732.8703703703703</v>
      </c>
      <c r="N31" s="4">
        <v>475</v>
      </c>
      <c r="O31" s="4">
        <v>1123.611111111111</v>
      </c>
      <c r="P31" s="4">
        <f t="shared" si="5"/>
        <v>4860</v>
      </c>
      <c r="Q31" s="5">
        <f t="shared" si="5"/>
        <v>4634.978632478632</v>
      </c>
      <c r="R31" s="5">
        <f t="shared" si="6"/>
        <v>-225.02136752136812</v>
      </c>
    </row>
    <row r="32" spans="1:18" ht="12.75">
      <c r="A32" s="4" t="s">
        <v>50</v>
      </c>
      <c r="B32" s="4" t="s">
        <v>51</v>
      </c>
      <c r="C32" s="4">
        <v>5</v>
      </c>
      <c r="D32" s="5">
        <v>2720</v>
      </c>
      <c r="E32" s="5">
        <v>824.074074074074</v>
      </c>
      <c r="F32" s="5">
        <v>1820</v>
      </c>
      <c r="G32" s="5">
        <v>1074.0384615384614</v>
      </c>
      <c r="H32" s="5">
        <v>800</v>
      </c>
      <c r="I32" s="5">
        <v>880.3846153846154</v>
      </c>
      <c r="J32" s="5">
        <v>1375</v>
      </c>
      <c r="K32" s="5">
        <v>483.0882352941176</v>
      </c>
      <c r="L32" s="5">
        <v>580</v>
      </c>
      <c r="M32" s="5">
        <v>974.6031746031746</v>
      </c>
      <c r="N32" s="4">
        <v>415</v>
      </c>
      <c r="O32" s="4">
        <v>453.50877192982455</v>
      </c>
      <c r="P32" s="4">
        <f t="shared" si="5"/>
        <v>7710</v>
      </c>
      <c r="Q32" s="5">
        <f t="shared" si="5"/>
        <v>4689.6973328242675</v>
      </c>
      <c r="R32" s="5">
        <f t="shared" si="6"/>
        <v>-3020.3026671757325</v>
      </c>
    </row>
    <row r="33" spans="1:18" ht="12.75">
      <c r="A33" s="4" t="s">
        <v>17</v>
      </c>
      <c r="B33" s="4" t="s">
        <v>18</v>
      </c>
      <c r="C33" s="4">
        <v>5</v>
      </c>
      <c r="D33" s="5">
        <v>1370</v>
      </c>
      <c r="E33" s="5">
        <v>1341.1764705882354</v>
      </c>
      <c r="F33" s="5">
        <v>1715</v>
      </c>
      <c r="G33" s="5">
        <v>977.5</v>
      </c>
      <c r="H33" s="5">
        <v>1695</v>
      </c>
      <c r="I33" s="5">
        <v>1117.2222222222222</v>
      </c>
      <c r="J33" s="5">
        <v>940</v>
      </c>
      <c r="K33" s="5">
        <v>430.08474576271186</v>
      </c>
      <c r="L33" s="5">
        <v>1390</v>
      </c>
      <c r="M33" s="5">
        <v>2079.6511627906975</v>
      </c>
      <c r="N33" s="4">
        <v>945</v>
      </c>
      <c r="O33" s="4">
        <v>1152.7777777777778</v>
      </c>
      <c r="P33" s="4">
        <f t="shared" si="5"/>
        <v>8055</v>
      </c>
      <c r="Q33" s="5">
        <f t="shared" si="5"/>
        <v>7098.412379141645</v>
      </c>
      <c r="R33" s="5">
        <f t="shared" si="6"/>
        <v>-956.587620858355</v>
      </c>
    </row>
    <row r="34" spans="1:18" ht="12.75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5"/>
      <c r="R34" s="5"/>
    </row>
    <row r="35" spans="1:18" ht="12.75">
      <c r="A35" s="4" t="s">
        <v>40</v>
      </c>
      <c r="B35" s="4" t="s">
        <v>11</v>
      </c>
      <c r="C35" s="4">
        <v>6</v>
      </c>
      <c r="D35" s="5">
        <v>250</v>
      </c>
      <c r="E35" s="5">
        <v>1609.4117647058824</v>
      </c>
      <c r="F35" s="5">
        <v>1035</v>
      </c>
      <c r="G35" s="5">
        <v>1173</v>
      </c>
      <c r="H35" s="5">
        <v>0</v>
      </c>
      <c r="I35" s="5">
        <v>0</v>
      </c>
      <c r="J35" s="5">
        <v>0</v>
      </c>
      <c r="K35" s="5">
        <v>0</v>
      </c>
      <c r="L35" s="5">
        <v>2665</v>
      </c>
      <c r="M35" s="5">
        <v>1110.967741935484</v>
      </c>
      <c r="N35" s="4">
        <v>0</v>
      </c>
      <c r="O35" s="4">
        <v>0</v>
      </c>
      <c r="P35" s="4">
        <f aca="true" t="shared" si="7" ref="P35:P50">N35+L35+J35+H35+F35+D35</f>
        <v>3950</v>
      </c>
      <c r="Q35" s="5">
        <f aca="true" t="shared" si="8" ref="Q35:Q50">O35+M35+K35+I35+G35+E35</f>
        <v>3893.3795066413663</v>
      </c>
      <c r="R35" s="5">
        <f aca="true" t="shared" si="9" ref="R35:R50">Q35-P35</f>
        <v>-56.62049335863367</v>
      </c>
    </row>
    <row r="36" spans="1:18" ht="12.75">
      <c r="A36" s="4" t="s">
        <v>60</v>
      </c>
      <c r="B36" s="4" t="s">
        <v>61</v>
      </c>
      <c r="C36" s="4">
        <v>6</v>
      </c>
      <c r="D36" s="5">
        <v>690</v>
      </c>
      <c r="E36" s="5">
        <v>988.8888888888889</v>
      </c>
      <c r="F36" s="5">
        <v>3280</v>
      </c>
      <c r="G36" s="5">
        <v>1288.8461538461538</v>
      </c>
      <c r="H36" s="5">
        <v>305</v>
      </c>
      <c r="I36" s="5">
        <f>1056/2</f>
        <v>528</v>
      </c>
      <c r="J36" s="5">
        <v>0</v>
      </c>
      <c r="K36" s="5">
        <v>0</v>
      </c>
      <c r="L36" s="5">
        <v>1620</v>
      </c>
      <c r="M36" s="5">
        <v>879.4444444444445</v>
      </c>
      <c r="N36" s="4">
        <v>1805</v>
      </c>
      <c r="O36" s="4">
        <v>1348.3333333333333</v>
      </c>
      <c r="P36" s="4">
        <f t="shared" si="7"/>
        <v>7700</v>
      </c>
      <c r="Q36" s="5">
        <f t="shared" si="8"/>
        <v>5033.51282051282</v>
      </c>
      <c r="R36" s="5">
        <f t="shared" si="9"/>
        <v>-2666.4871794871797</v>
      </c>
    </row>
    <row r="37" spans="1:18" ht="12.75">
      <c r="A37" s="4" t="s">
        <v>80</v>
      </c>
      <c r="B37" s="4" t="s">
        <v>81</v>
      </c>
      <c r="C37" s="4">
        <v>6</v>
      </c>
      <c r="D37" s="5">
        <v>605</v>
      </c>
      <c r="E37" s="5">
        <v>1143.050847457627</v>
      </c>
      <c r="F37" s="5">
        <v>315</v>
      </c>
      <c r="G37" s="5">
        <v>1390.327868852459</v>
      </c>
      <c r="H37" s="5">
        <v>605</v>
      </c>
      <c r="I37" s="5">
        <v>833.8983050847457</v>
      </c>
      <c r="J37" s="5">
        <v>0</v>
      </c>
      <c r="K37" s="5">
        <v>0</v>
      </c>
      <c r="L37" s="5">
        <v>1375</v>
      </c>
      <c r="M37" s="5">
        <v>1169.5238095238096</v>
      </c>
      <c r="N37" s="4">
        <v>1455</v>
      </c>
      <c r="O37" s="4">
        <v>544.2105263157895</v>
      </c>
      <c r="P37" s="4">
        <f t="shared" si="7"/>
        <v>4355</v>
      </c>
      <c r="Q37" s="5">
        <f t="shared" si="8"/>
        <v>5081.011357234431</v>
      </c>
      <c r="R37" s="5">
        <f t="shared" si="9"/>
        <v>726.0113572344308</v>
      </c>
    </row>
    <row r="38" spans="1:18" ht="12.75">
      <c r="A38" s="4" t="s">
        <v>88</v>
      </c>
      <c r="B38" s="4" t="s">
        <v>171</v>
      </c>
      <c r="C38" s="4">
        <v>6</v>
      </c>
      <c r="D38" s="5">
        <v>4120</v>
      </c>
      <c r="E38" s="5">
        <v>988.8888888888889</v>
      </c>
      <c r="F38" s="5">
        <v>1520</v>
      </c>
      <c r="G38" s="5">
        <v>1288.8461538461538</v>
      </c>
      <c r="H38" s="5">
        <v>1180</v>
      </c>
      <c r="I38" s="5">
        <v>1056.4615384615386</v>
      </c>
      <c r="J38" s="5">
        <v>1235</v>
      </c>
      <c r="K38" s="5">
        <v>579.7058823529412</v>
      </c>
      <c r="L38" s="5">
        <v>3240</v>
      </c>
      <c r="M38" s="5">
        <v>879.4444444444445</v>
      </c>
      <c r="N38" s="4">
        <v>1450</v>
      </c>
      <c r="O38" s="4">
        <v>1348.3333333333333</v>
      </c>
      <c r="P38" s="4">
        <f t="shared" si="7"/>
        <v>12745</v>
      </c>
      <c r="Q38" s="5">
        <f t="shared" si="8"/>
        <v>6141.6802413273</v>
      </c>
      <c r="R38" s="5">
        <f t="shared" si="9"/>
        <v>-6603.3197586727</v>
      </c>
    </row>
    <row r="39" spans="1:18" ht="12.75">
      <c r="A39" s="4" t="s">
        <v>46</v>
      </c>
      <c r="B39" s="4" t="s">
        <v>11</v>
      </c>
      <c r="C39" s="4">
        <v>6</v>
      </c>
      <c r="D39" s="5">
        <v>1010</v>
      </c>
      <c r="E39" s="5">
        <v>1609.4117647058824</v>
      </c>
      <c r="F39" s="5">
        <v>1845</v>
      </c>
      <c r="G39" s="5">
        <v>1173</v>
      </c>
      <c r="H39" s="5">
        <v>1545</v>
      </c>
      <c r="I39" s="5">
        <v>1340.6666666666667</v>
      </c>
      <c r="J39" s="5">
        <v>0</v>
      </c>
      <c r="K39" s="5">
        <v>0</v>
      </c>
      <c r="L39" s="5">
        <v>1155</v>
      </c>
      <c r="M39" s="5">
        <v>1110.967741935484</v>
      </c>
      <c r="N39" s="4">
        <v>155</v>
      </c>
      <c r="O39" s="4">
        <v>1305.576923076923</v>
      </c>
      <c r="P39" s="4">
        <f t="shared" si="7"/>
        <v>5710</v>
      </c>
      <c r="Q39" s="5">
        <f t="shared" si="8"/>
        <v>6539.623096384956</v>
      </c>
      <c r="R39" s="5">
        <f t="shared" si="9"/>
        <v>829.6230963849557</v>
      </c>
    </row>
    <row r="40" spans="1:18" ht="12.75">
      <c r="A40" s="4" t="s">
        <v>19</v>
      </c>
      <c r="B40" s="4" t="s">
        <v>20</v>
      </c>
      <c r="C40" s="4">
        <v>6</v>
      </c>
      <c r="D40" s="5">
        <v>265</v>
      </c>
      <c r="E40" s="5">
        <v>1330</v>
      </c>
      <c r="F40" s="5">
        <v>1700</v>
      </c>
      <c r="G40" s="5">
        <v>1786.3636363636363</v>
      </c>
      <c r="H40" s="5">
        <v>2330</v>
      </c>
      <c r="I40" s="5">
        <v>1325</v>
      </c>
      <c r="J40" s="5">
        <v>0</v>
      </c>
      <c r="K40" s="5">
        <v>0</v>
      </c>
      <c r="L40" s="5">
        <v>1660</v>
      </c>
      <c r="M40" s="5">
        <v>1110.967741935484</v>
      </c>
      <c r="N40" s="4">
        <v>2190</v>
      </c>
      <c r="O40" s="4">
        <v>1305.576923076923</v>
      </c>
      <c r="P40" s="4">
        <f t="shared" si="7"/>
        <v>8145</v>
      </c>
      <c r="Q40" s="5">
        <f t="shared" si="8"/>
        <v>6857.908301376043</v>
      </c>
      <c r="R40" s="5">
        <f t="shared" si="9"/>
        <v>-1287.0916986239572</v>
      </c>
    </row>
    <row r="41" spans="1:18" ht="12.75">
      <c r="A41" s="4" t="s">
        <v>45</v>
      </c>
      <c r="B41" s="4" t="s">
        <v>36</v>
      </c>
      <c r="C41" s="4">
        <v>6</v>
      </c>
      <c r="D41" s="5">
        <v>355</v>
      </c>
      <c r="E41" s="5">
        <v>1609.4117647058824</v>
      </c>
      <c r="F41" s="5">
        <v>1000</v>
      </c>
      <c r="G41" s="5">
        <v>1173</v>
      </c>
      <c r="H41" s="5">
        <v>1550</v>
      </c>
      <c r="I41" s="5">
        <v>1340.6666666666667</v>
      </c>
      <c r="J41" s="5">
        <v>185</v>
      </c>
      <c r="K41" s="5">
        <v>516.1016949152543</v>
      </c>
      <c r="L41" s="5">
        <v>1150</v>
      </c>
      <c r="M41" s="5">
        <v>1110.967741935484</v>
      </c>
      <c r="N41" s="4">
        <v>1975</v>
      </c>
      <c r="O41" s="4">
        <v>1383.3333333333333</v>
      </c>
      <c r="P41" s="4">
        <f t="shared" si="7"/>
        <v>6215</v>
      </c>
      <c r="Q41" s="5">
        <f t="shared" si="8"/>
        <v>7133.48120155662</v>
      </c>
      <c r="R41" s="5">
        <f t="shared" si="9"/>
        <v>918.4812015566204</v>
      </c>
    </row>
    <row r="42" spans="1:18" ht="12.75">
      <c r="A42" s="4" t="s">
        <v>47</v>
      </c>
      <c r="B42" s="4" t="s">
        <v>22</v>
      </c>
      <c r="C42" s="4">
        <v>6</v>
      </c>
      <c r="D42" s="5">
        <v>1075</v>
      </c>
      <c r="E42" s="5">
        <v>1609.4117647058824</v>
      </c>
      <c r="F42" s="5">
        <v>1350</v>
      </c>
      <c r="G42" s="5">
        <v>1173</v>
      </c>
      <c r="H42" s="5">
        <v>1690</v>
      </c>
      <c r="I42" s="5">
        <v>1340.6666666666667</v>
      </c>
      <c r="J42" s="5">
        <v>1035</v>
      </c>
      <c r="K42" s="5">
        <v>516.1016949152543</v>
      </c>
      <c r="L42" s="5">
        <v>350</v>
      </c>
      <c r="M42" s="5">
        <v>1110.967741935484</v>
      </c>
      <c r="N42" s="4">
        <v>545</v>
      </c>
      <c r="O42" s="4">
        <v>1383.3333333333333</v>
      </c>
      <c r="P42" s="4">
        <f t="shared" si="7"/>
        <v>6045</v>
      </c>
      <c r="Q42" s="5">
        <f t="shared" si="8"/>
        <v>7133.48120155662</v>
      </c>
      <c r="R42" s="5">
        <f t="shared" si="9"/>
        <v>1088.4812015566204</v>
      </c>
    </row>
    <row r="43" spans="1:18" ht="12.75">
      <c r="A43" s="4" t="s">
        <v>32</v>
      </c>
      <c r="B43" s="4" t="s">
        <v>33</v>
      </c>
      <c r="C43" s="4">
        <v>6</v>
      </c>
      <c r="D43" s="5">
        <v>1570</v>
      </c>
      <c r="E43" s="5">
        <v>1609.4117647058824</v>
      </c>
      <c r="F43" s="5">
        <v>5350</v>
      </c>
      <c r="G43" s="5">
        <v>1173</v>
      </c>
      <c r="H43" s="5">
        <v>1750</v>
      </c>
      <c r="I43" s="5">
        <v>1340.6666666666667</v>
      </c>
      <c r="J43" s="5">
        <v>520</v>
      </c>
      <c r="K43" s="5">
        <v>516.1016949152543</v>
      </c>
      <c r="L43" s="5">
        <v>1470</v>
      </c>
      <c r="M43" s="5">
        <v>1110.967741935484</v>
      </c>
      <c r="N43" s="4">
        <v>585</v>
      </c>
      <c r="O43" s="4">
        <v>1383.3333333333333</v>
      </c>
      <c r="P43" s="4">
        <f t="shared" si="7"/>
        <v>11245</v>
      </c>
      <c r="Q43" s="5">
        <f t="shared" si="8"/>
        <v>7133.48120155662</v>
      </c>
      <c r="R43" s="5">
        <f t="shared" si="9"/>
        <v>-4111.51879844338</v>
      </c>
    </row>
    <row r="44" spans="1:18" ht="12.75">
      <c r="A44" s="4" t="s">
        <v>35</v>
      </c>
      <c r="B44" s="4" t="s">
        <v>36</v>
      </c>
      <c r="C44" s="4">
        <v>6</v>
      </c>
      <c r="D44" s="5">
        <v>1360</v>
      </c>
      <c r="E44" s="5">
        <v>1330</v>
      </c>
      <c r="F44" s="5">
        <v>790</v>
      </c>
      <c r="G44" s="5">
        <v>1786.3636363636363</v>
      </c>
      <c r="H44" s="5">
        <v>830</v>
      </c>
      <c r="I44" s="5">
        <v>1325</v>
      </c>
      <c r="J44" s="5">
        <v>135</v>
      </c>
      <c r="K44" s="5">
        <v>516.1016949152543</v>
      </c>
      <c r="L44" s="5">
        <v>1310</v>
      </c>
      <c r="M44" s="5">
        <v>1110.967741935484</v>
      </c>
      <c r="N44" s="4">
        <v>2625</v>
      </c>
      <c r="O44" s="4">
        <v>1305.576923076923</v>
      </c>
      <c r="P44" s="4">
        <f t="shared" si="7"/>
        <v>7050</v>
      </c>
      <c r="Q44" s="5">
        <f t="shared" si="8"/>
        <v>7374.009996291297</v>
      </c>
      <c r="R44" s="5">
        <f t="shared" si="9"/>
        <v>324.0099962912973</v>
      </c>
    </row>
    <row r="45" spans="1:18" ht="12.75">
      <c r="A45" s="4" t="s">
        <v>30</v>
      </c>
      <c r="B45" s="4" t="s">
        <v>27</v>
      </c>
      <c r="C45" s="4">
        <v>6</v>
      </c>
      <c r="D45" s="5">
        <v>2215</v>
      </c>
      <c r="E45" s="5">
        <v>1330</v>
      </c>
      <c r="F45" s="5">
        <v>3515</v>
      </c>
      <c r="G45" s="5">
        <v>1786.3636363636363</v>
      </c>
      <c r="H45" s="5">
        <v>1200</v>
      </c>
      <c r="I45" s="5">
        <v>1325</v>
      </c>
      <c r="J45" s="5">
        <v>235</v>
      </c>
      <c r="K45" s="5">
        <v>516.1016949152543</v>
      </c>
      <c r="L45" s="5">
        <v>2270</v>
      </c>
      <c r="M45" s="5">
        <v>2495.5813953488373</v>
      </c>
      <c r="N45" s="4">
        <v>0</v>
      </c>
      <c r="O45" s="4">
        <v>0</v>
      </c>
      <c r="P45" s="4">
        <f t="shared" si="7"/>
        <v>9435</v>
      </c>
      <c r="Q45" s="5">
        <f t="shared" si="8"/>
        <v>7453.046726627727</v>
      </c>
      <c r="R45" s="5">
        <f t="shared" si="9"/>
        <v>-1981.9532733722726</v>
      </c>
    </row>
    <row r="46" spans="1:18" ht="12.75">
      <c r="A46" s="4" t="s">
        <v>23</v>
      </c>
      <c r="B46" s="4" t="s">
        <v>11</v>
      </c>
      <c r="C46" s="4">
        <v>6</v>
      </c>
      <c r="D46" s="5">
        <v>190</v>
      </c>
      <c r="E46" s="5">
        <v>1330</v>
      </c>
      <c r="F46" s="5">
        <v>775</v>
      </c>
      <c r="G46" s="5">
        <v>1173</v>
      </c>
      <c r="H46" s="5">
        <v>390</v>
      </c>
      <c r="I46" s="5">
        <v>1325</v>
      </c>
      <c r="J46" s="5">
        <v>0</v>
      </c>
      <c r="K46" s="5">
        <v>0</v>
      </c>
      <c r="L46" s="5">
        <v>710</v>
      </c>
      <c r="M46" s="5">
        <v>2495.5813953488373</v>
      </c>
      <c r="N46" s="4">
        <v>250</v>
      </c>
      <c r="O46" s="4">
        <v>1305.576923076923</v>
      </c>
      <c r="P46" s="4">
        <f t="shared" si="7"/>
        <v>2315</v>
      </c>
      <c r="Q46" s="5">
        <f t="shared" si="8"/>
        <v>7629.158318425761</v>
      </c>
      <c r="R46" s="5">
        <f t="shared" si="9"/>
        <v>5314.158318425761</v>
      </c>
    </row>
    <row r="47" spans="1:18" ht="12.75">
      <c r="A47" s="4" t="s">
        <v>26</v>
      </c>
      <c r="B47" s="4" t="s">
        <v>27</v>
      </c>
      <c r="C47" s="4">
        <v>6</v>
      </c>
      <c r="D47" s="5">
        <v>635</v>
      </c>
      <c r="E47" s="5">
        <v>1609.4117647058824</v>
      </c>
      <c r="F47" s="5">
        <v>1430</v>
      </c>
      <c r="G47" s="5">
        <v>1786.3636363636363</v>
      </c>
      <c r="H47" s="5">
        <v>1175</v>
      </c>
      <c r="I47" s="5">
        <v>1340.6666666666667</v>
      </c>
      <c r="J47" s="5">
        <v>20</v>
      </c>
      <c r="K47" s="5">
        <v>516.1016949152543</v>
      </c>
      <c r="L47" s="5">
        <v>1290</v>
      </c>
      <c r="M47" s="5">
        <v>1110.967741935484</v>
      </c>
      <c r="N47" s="4">
        <v>690</v>
      </c>
      <c r="O47" s="4">
        <v>1383.3333333333333</v>
      </c>
      <c r="P47" s="4">
        <f t="shared" si="7"/>
        <v>5240</v>
      </c>
      <c r="Q47" s="5">
        <f t="shared" si="8"/>
        <v>7746.844837920256</v>
      </c>
      <c r="R47" s="5">
        <f t="shared" si="9"/>
        <v>2506.8448379202564</v>
      </c>
    </row>
    <row r="48" spans="1:18" ht="12.75">
      <c r="A48" s="4" t="s">
        <v>24</v>
      </c>
      <c r="B48" s="4" t="s">
        <v>25</v>
      </c>
      <c r="C48" s="4">
        <v>6</v>
      </c>
      <c r="D48" s="5">
        <v>1920</v>
      </c>
      <c r="E48" s="5">
        <v>1330</v>
      </c>
      <c r="F48" s="5">
        <v>930</v>
      </c>
      <c r="G48" s="5">
        <v>1786.3636363636363</v>
      </c>
      <c r="H48" s="5">
        <v>610</v>
      </c>
      <c r="I48" s="5">
        <v>1325</v>
      </c>
      <c r="J48" s="5">
        <v>0</v>
      </c>
      <c r="K48" s="5">
        <v>0</v>
      </c>
      <c r="L48" s="5">
        <v>530</v>
      </c>
      <c r="M48" s="5">
        <v>2495.5813953488373</v>
      </c>
      <c r="N48" s="4">
        <v>2495</v>
      </c>
      <c r="O48" s="4">
        <v>1305.576923076923</v>
      </c>
      <c r="P48" s="4">
        <f t="shared" si="7"/>
        <v>6485</v>
      </c>
      <c r="Q48" s="5">
        <f t="shared" si="8"/>
        <v>8242.521954789398</v>
      </c>
      <c r="R48" s="5">
        <f t="shared" si="9"/>
        <v>1757.5219547893976</v>
      </c>
    </row>
    <row r="49" spans="1:18" ht="12.75">
      <c r="A49" s="4" t="s">
        <v>21</v>
      </c>
      <c r="B49" s="4" t="s">
        <v>22</v>
      </c>
      <c r="C49" s="4">
        <v>6</v>
      </c>
      <c r="D49" s="5">
        <v>1070</v>
      </c>
      <c r="E49" s="5">
        <v>1330</v>
      </c>
      <c r="F49" s="5">
        <v>575</v>
      </c>
      <c r="G49" s="5">
        <v>1786.3636363636363</v>
      </c>
      <c r="H49" s="5">
        <v>1200</v>
      </c>
      <c r="I49" s="5">
        <v>1325</v>
      </c>
      <c r="J49" s="5">
        <v>110</v>
      </c>
      <c r="K49" s="5">
        <v>516.1016949152543</v>
      </c>
      <c r="L49" s="5">
        <v>540</v>
      </c>
      <c r="M49" s="5">
        <v>2495.5813953488373</v>
      </c>
      <c r="N49" s="4">
        <v>1950</v>
      </c>
      <c r="O49" s="4">
        <v>1305.576923076923</v>
      </c>
      <c r="P49" s="4">
        <f t="shared" si="7"/>
        <v>5445</v>
      </c>
      <c r="Q49" s="5">
        <f t="shared" si="8"/>
        <v>8758.623649704652</v>
      </c>
      <c r="R49" s="5">
        <f t="shared" si="9"/>
        <v>3313.623649704652</v>
      </c>
    </row>
    <row r="50" spans="1:18" ht="12.75">
      <c r="A50" s="4" t="s">
        <v>10</v>
      </c>
      <c r="B50" s="4" t="s">
        <v>11</v>
      </c>
      <c r="C50" s="4">
        <v>6</v>
      </c>
      <c r="D50" s="5">
        <v>2000</v>
      </c>
      <c r="E50" s="5">
        <v>1330</v>
      </c>
      <c r="F50" s="5">
        <v>1240</v>
      </c>
      <c r="G50" s="5">
        <v>1786.3636363636363</v>
      </c>
      <c r="H50" s="5">
        <v>1135</v>
      </c>
      <c r="I50" s="5">
        <v>1325</v>
      </c>
      <c r="J50" s="5">
        <v>50</v>
      </c>
      <c r="K50" s="5">
        <v>516.1016949152543</v>
      </c>
      <c r="L50" s="5">
        <v>615</v>
      </c>
      <c r="M50" s="5">
        <v>2495.5813953488373</v>
      </c>
      <c r="N50" s="4">
        <v>1215</v>
      </c>
      <c r="O50" s="4">
        <v>1305.576923076923</v>
      </c>
      <c r="P50" s="4">
        <f t="shared" si="7"/>
        <v>6255</v>
      </c>
      <c r="Q50" s="5">
        <f t="shared" si="8"/>
        <v>8758.623649704652</v>
      </c>
      <c r="R50" s="5">
        <f t="shared" si="9"/>
        <v>2503.623649704652</v>
      </c>
    </row>
    <row r="51" spans="1:18" ht="12.7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4"/>
      <c r="P51" s="4"/>
      <c r="Q51" s="5"/>
      <c r="R51" s="5"/>
    </row>
    <row r="52" spans="1:18" ht="12.75">
      <c r="A52" s="4" t="s">
        <v>93</v>
      </c>
      <c r="B52" s="4" t="s">
        <v>65</v>
      </c>
      <c r="C52" s="4">
        <v>7</v>
      </c>
      <c r="D52" s="5">
        <v>0</v>
      </c>
      <c r="E52" s="5">
        <v>0</v>
      </c>
      <c r="F52" s="5">
        <v>0</v>
      </c>
      <c r="G52" s="5">
        <v>0</v>
      </c>
      <c r="H52" s="5">
        <v>420</v>
      </c>
      <c r="I52" s="5">
        <v>1232.5384615384614</v>
      </c>
      <c r="J52" s="5">
        <v>0</v>
      </c>
      <c r="K52" s="5">
        <v>0</v>
      </c>
      <c r="L52" s="5">
        <v>0</v>
      </c>
      <c r="M52" s="5">
        <v>0</v>
      </c>
      <c r="N52" s="4">
        <v>695</v>
      </c>
      <c r="O52" s="4">
        <v>1573.0555555555557</v>
      </c>
      <c r="P52" s="4">
        <f aca="true" t="shared" si="10" ref="P52:Q55">N52+L52+J52+H52+F52+D52</f>
        <v>1115</v>
      </c>
      <c r="Q52" s="5">
        <f t="shared" si="10"/>
        <v>2805.594017094017</v>
      </c>
      <c r="R52" s="5">
        <f>Q52-P52</f>
        <v>1690.594017094017</v>
      </c>
    </row>
    <row r="53" spans="1:18" ht="12.75">
      <c r="A53" s="4" t="s">
        <v>76</v>
      </c>
      <c r="B53" s="4" t="s">
        <v>77</v>
      </c>
      <c r="C53" s="4">
        <v>7</v>
      </c>
      <c r="D53" s="5">
        <v>2180</v>
      </c>
      <c r="E53" s="5">
        <v>1333.5593220338983</v>
      </c>
      <c r="F53" s="5">
        <v>685</v>
      </c>
      <c r="G53" s="5">
        <v>1622.049180327869</v>
      </c>
      <c r="H53" s="5">
        <v>1085</v>
      </c>
      <c r="I53" s="5">
        <v>972.8813559322034</v>
      </c>
      <c r="J53" s="5">
        <v>0</v>
      </c>
      <c r="K53" s="5">
        <v>0</v>
      </c>
      <c r="L53" s="5">
        <v>1160</v>
      </c>
      <c r="M53" s="5">
        <v>1364.4444444444443</v>
      </c>
      <c r="N53" s="4">
        <v>10</v>
      </c>
      <c r="O53" s="4">
        <v>634.9122807017544</v>
      </c>
      <c r="P53" s="4">
        <f t="shared" si="10"/>
        <v>5120</v>
      </c>
      <c r="Q53" s="5">
        <f t="shared" si="10"/>
        <v>5927.846583440169</v>
      </c>
      <c r="R53" s="5">
        <f>Q53-P53</f>
        <v>807.8465834401686</v>
      </c>
    </row>
    <row r="54" spans="1:18" ht="12.75">
      <c r="A54" s="4" t="s">
        <v>64</v>
      </c>
      <c r="B54" s="4" t="s">
        <v>65</v>
      </c>
      <c r="C54" s="4">
        <v>7</v>
      </c>
      <c r="D54" s="5">
        <v>1380</v>
      </c>
      <c r="E54" s="5">
        <v>1153.7037037037037</v>
      </c>
      <c r="F54" s="5">
        <v>2745</v>
      </c>
      <c r="G54" s="5">
        <v>1503.6538461538462</v>
      </c>
      <c r="H54" s="5">
        <v>2800</v>
      </c>
      <c r="I54" s="5">
        <v>1232.5384615384614</v>
      </c>
      <c r="J54" s="5">
        <v>0</v>
      </c>
      <c r="K54" s="5">
        <v>0</v>
      </c>
      <c r="L54" s="5">
        <v>2690</v>
      </c>
      <c r="M54" s="5">
        <v>1026.0185185185185</v>
      </c>
      <c r="N54" s="4">
        <v>1230</v>
      </c>
      <c r="O54" s="4">
        <v>1573.0555555555557</v>
      </c>
      <c r="P54" s="4">
        <f t="shared" si="10"/>
        <v>10845</v>
      </c>
      <c r="Q54" s="5">
        <f t="shared" si="10"/>
        <v>6488.970085470085</v>
      </c>
      <c r="R54" s="5">
        <f>Q54-P54</f>
        <v>-4356.029914529915</v>
      </c>
    </row>
    <row r="55" spans="1:18" ht="12.75">
      <c r="A55" s="4" t="s">
        <v>82</v>
      </c>
      <c r="B55" s="4" t="s">
        <v>65</v>
      </c>
      <c r="C55" s="4">
        <v>7</v>
      </c>
      <c r="D55" s="5">
        <v>5360</v>
      </c>
      <c r="E55" s="5">
        <v>1333.5593220338983</v>
      </c>
      <c r="F55" s="5">
        <v>1825</v>
      </c>
      <c r="G55" s="5">
        <v>1622.049180327869</v>
      </c>
      <c r="H55" s="5">
        <v>2430</v>
      </c>
      <c r="I55" s="5">
        <v>972.8813559322034</v>
      </c>
      <c r="J55" s="5">
        <v>0</v>
      </c>
      <c r="K55" s="5">
        <v>0</v>
      </c>
      <c r="L55" s="5">
        <v>1355</v>
      </c>
      <c r="M55" s="5">
        <v>1364.4444444444443</v>
      </c>
      <c r="N55" s="4">
        <v>175</v>
      </c>
      <c r="O55" s="4">
        <v>1573.0555555555557</v>
      </c>
      <c r="P55" s="4">
        <f t="shared" si="10"/>
        <v>11145</v>
      </c>
      <c r="Q55" s="5">
        <f t="shared" si="10"/>
        <v>6865.989858293971</v>
      </c>
      <c r="R55" s="5">
        <f>Q55-P55</f>
        <v>-4279.010141706029</v>
      </c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 t="s">
        <v>167</v>
      </c>
      <c r="B59" s="4" t="s">
        <v>84</v>
      </c>
      <c r="C59" s="4" t="s">
        <v>168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 t="s">
        <v>169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 t="s">
        <v>170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sheetProtection/>
  <printOptions/>
  <pageMargins left="0" right="0" top="0" bottom="0" header="0.5" footer="0.5"/>
  <pageSetup horizontalDpi="600" verticalDpi="600" orientation="landscape" paperSize="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D1">
      <selection activeCell="W74" sqref="W74"/>
    </sheetView>
  </sheetViews>
  <sheetFormatPr defaultColWidth="9.140625" defaultRowHeight="12.75"/>
  <cols>
    <col min="1" max="1" width="20.8515625" style="0" customWidth="1"/>
    <col min="2" max="2" width="18.7109375" style="0" customWidth="1"/>
    <col min="3" max="3" width="10.8515625" style="0" customWidth="1"/>
    <col min="4" max="4" width="15.7109375" style="0" customWidth="1"/>
    <col min="6" max="6" width="18.28125" style="0" customWidth="1"/>
    <col min="7" max="7" width="13.7109375" style="0" customWidth="1"/>
    <col min="8" max="8" width="7.57421875" style="0" customWidth="1"/>
    <col min="9" max="20" width="8.8515625" style="0" hidden="1" customWidth="1"/>
  </cols>
  <sheetData>
    <row r="1" spans="1:23" ht="12.75">
      <c r="A1" s="4" t="s">
        <v>184</v>
      </c>
      <c r="B1" s="4" t="s">
        <v>185</v>
      </c>
      <c r="C1" s="9" t="s">
        <v>187</v>
      </c>
      <c r="D1" s="4" t="s">
        <v>186</v>
      </c>
      <c r="F1" s="4"/>
      <c r="G1" s="4"/>
      <c r="H1" s="4"/>
      <c r="I1" s="4" t="s">
        <v>178</v>
      </c>
      <c r="J1" s="4"/>
      <c r="K1" s="4" t="s">
        <v>179</v>
      </c>
      <c r="L1" s="4"/>
      <c r="M1" s="4" t="s">
        <v>180</v>
      </c>
      <c r="N1" s="4"/>
      <c r="O1" s="4" t="s">
        <v>182</v>
      </c>
      <c r="P1" s="4"/>
      <c r="Q1" s="4" t="s">
        <v>181</v>
      </c>
      <c r="R1" s="4"/>
      <c r="S1" s="4" t="s">
        <v>183</v>
      </c>
      <c r="T1" s="4"/>
      <c r="U1" s="4"/>
      <c r="V1" s="4"/>
      <c r="W1" s="4"/>
    </row>
    <row r="2" spans="1:23" ht="12.75">
      <c r="A2" s="8" t="s">
        <v>95</v>
      </c>
      <c r="B2" s="8" t="s">
        <v>96</v>
      </c>
      <c r="C2" s="8">
        <v>2</v>
      </c>
      <c r="D2" s="4" t="s">
        <v>188</v>
      </c>
      <c r="F2" s="3" t="s">
        <v>0</v>
      </c>
      <c r="G2" s="3" t="s">
        <v>1</v>
      </c>
      <c r="H2" s="3" t="s">
        <v>2</v>
      </c>
      <c r="I2" s="3" t="s">
        <v>163</v>
      </c>
      <c r="J2" s="3" t="s">
        <v>37</v>
      </c>
      <c r="K2" s="3" t="s">
        <v>163</v>
      </c>
      <c r="L2" s="3" t="s">
        <v>37</v>
      </c>
      <c r="M2" s="3" t="s">
        <v>163</v>
      </c>
      <c r="N2" s="3" t="s">
        <v>37</v>
      </c>
      <c r="O2" s="3" t="s">
        <v>163</v>
      </c>
      <c r="P2" s="3" t="s">
        <v>37</v>
      </c>
      <c r="Q2" s="3" t="s">
        <v>163</v>
      </c>
      <c r="R2" s="3" t="s">
        <v>37</v>
      </c>
      <c r="S2" s="3" t="s">
        <v>163</v>
      </c>
      <c r="T2" s="3" t="s">
        <v>37</v>
      </c>
      <c r="U2" s="3" t="s">
        <v>209</v>
      </c>
      <c r="V2" s="3" t="s">
        <v>210</v>
      </c>
      <c r="W2" s="4" t="s">
        <v>212</v>
      </c>
    </row>
    <row r="3" spans="1:23" ht="12.75">
      <c r="A3" s="4" t="s">
        <v>8</v>
      </c>
      <c r="B3" s="4" t="s">
        <v>9</v>
      </c>
      <c r="C3" s="4">
        <v>2</v>
      </c>
      <c r="D3" s="4" t="s">
        <v>188</v>
      </c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208</v>
      </c>
      <c r="V3" s="3" t="s">
        <v>211</v>
      </c>
      <c r="W3" s="4"/>
    </row>
    <row r="4" spans="1:23" ht="12.75">
      <c r="A4" s="4"/>
      <c r="B4" s="4"/>
      <c r="C4" s="4"/>
      <c r="D4" s="4"/>
      <c r="F4" s="4" t="s">
        <v>8</v>
      </c>
      <c r="G4" s="4" t="s">
        <v>9</v>
      </c>
      <c r="H4" s="4">
        <v>2</v>
      </c>
      <c r="I4" s="5">
        <v>50</v>
      </c>
      <c r="J4" s="5">
        <v>536.4705882352941</v>
      </c>
      <c r="K4" s="5">
        <v>55</v>
      </c>
      <c r="L4" s="5">
        <v>391</v>
      </c>
      <c r="M4" s="5">
        <v>235</v>
      </c>
      <c r="N4" s="5">
        <v>446.8888888888889</v>
      </c>
      <c r="O4" s="5">
        <v>0</v>
      </c>
      <c r="P4" s="5">
        <v>0</v>
      </c>
      <c r="Q4" s="5">
        <v>1770</v>
      </c>
      <c r="R4" s="5">
        <v>831.8604651162791</v>
      </c>
      <c r="S4" s="4">
        <v>0</v>
      </c>
      <c r="T4" s="4">
        <v>0</v>
      </c>
      <c r="U4" s="4">
        <f>S4+Q4+O4+M4+K4+I4</f>
        <v>2110</v>
      </c>
      <c r="V4" s="5">
        <f>T4+R4+P4+N4+L4+J4</f>
        <v>2206.219942240462</v>
      </c>
      <c r="W4" s="5">
        <f>V4-U4</f>
        <v>96.21994224046193</v>
      </c>
    </row>
    <row r="5" spans="1:23" ht="12.75">
      <c r="A5" s="4" t="s">
        <v>28</v>
      </c>
      <c r="B5" s="4" t="s">
        <v>29</v>
      </c>
      <c r="C5" s="4">
        <v>3</v>
      </c>
      <c r="D5" s="4" t="s">
        <v>190</v>
      </c>
      <c r="F5" s="4" t="s">
        <v>95</v>
      </c>
      <c r="G5" s="4" t="s">
        <v>96</v>
      </c>
      <c r="H5" s="4">
        <v>2</v>
      </c>
      <c r="I5" s="5">
        <v>0</v>
      </c>
      <c r="J5" s="5">
        <v>0</v>
      </c>
      <c r="K5" s="5">
        <v>0</v>
      </c>
      <c r="L5" s="5">
        <v>0</v>
      </c>
      <c r="M5" s="5">
        <v>100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4"/>
      <c r="T5" s="4"/>
      <c r="U5" s="4">
        <f>S5+Q5+O5+M5+K5+I5</f>
        <v>100</v>
      </c>
      <c r="V5" s="5">
        <f>T5+R5+P5+N5+L5+J5</f>
        <v>0</v>
      </c>
      <c r="W5" s="5">
        <f>V5-U5</f>
        <v>-100</v>
      </c>
    </row>
    <row r="6" spans="1:23" ht="12.75">
      <c r="A6" s="4" t="s">
        <v>38</v>
      </c>
      <c r="B6" s="4" t="s">
        <v>39</v>
      </c>
      <c r="C6" s="4">
        <v>3</v>
      </c>
      <c r="D6" s="4" t="s">
        <v>206</v>
      </c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5"/>
      <c r="W6" s="5"/>
    </row>
    <row r="7" spans="1:23" ht="12.75">
      <c r="A7" s="4" t="s">
        <v>15</v>
      </c>
      <c r="B7" s="4" t="s">
        <v>16</v>
      </c>
      <c r="C7" s="4">
        <v>3</v>
      </c>
      <c r="D7" s="4" t="s">
        <v>206</v>
      </c>
      <c r="F7" s="4" t="s">
        <v>15</v>
      </c>
      <c r="G7" s="4" t="s">
        <v>16</v>
      </c>
      <c r="H7" s="4">
        <v>3</v>
      </c>
      <c r="I7" s="5">
        <v>160</v>
      </c>
      <c r="J7" s="5">
        <v>665</v>
      </c>
      <c r="K7" s="5">
        <v>150</v>
      </c>
      <c r="L7" s="5">
        <v>586.5</v>
      </c>
      <c r="M7" s="5">
        <v>190</v>
      </c>
      <c r="N7" s="5">
        <v>662.5</v>
      </c>
      <c r="O7" s="5">
        <v>0</v>
      </c>
      <c r="P7" s="5">
        <v>0</v>
      </c>
      <c r="Q7" s="5">
        <v>50</v>
      </c>
      <c r="R7" s="5">
        <v>1247.7906976744187</v>
      </c>
      <c r="S7" s="4">
        <v>0</v>
      </c>
      <c r="T7" s="4">
        <v>0</v>
      </c>
      <c r="U7" s="4">
        <f aca="true" t="shared" si="0" ref="U7:U14">S7+Q7+O7+M7+K7+I7</f>
        <v>550</v>
      </c>
      <c r="V7" s="5">
        <f>T7+R7+P7+N7+L7+J7+465</f>
        <v>3626.790697674419</v>
      </c>
      <c r="W7" s="5">
        <f aca="true" t="shared" si="1" ref="W7:W14">V7-U7</f>
        <v>3076.790697674419</v>
      </c>
    </row>
    <row r="8" spans="1:23" ht="12.75">
      <c r="A8" s="4" t="s">
        <v>43</v>
      </c>
      <c r="B8" s="4" t="s">
        <v>44</v>
      </c>
      <c r="C8" s="4">
        <v>3</v>
      </c>
      <c r="D8" s="4" t="s">
        <v>206</v>
      </c>
      <c r="F8" s="4" t="s">
        <v>38</v>
      </c>
      <c r="G8" s="4" t="s">
        <v>39</v>
      </c>
      <c r="H8" s="4">
        <v>3</v>
      </c>
      <c r="I8" s="5">
        <v>60</v>
      </c>
      <c r="J8" s="5">
        <v>665</v>
      </c>
      <c r="K8" s="5">
        <v>225</v>
      </c>
      <c r="L8" s="5">
        <v>893.1818181818181</v>
      </c>
      <c r="M8" s="5">
        <v>10</v>
      </c>
      <c r="N8" s="5">
        <v>662.5</v>
      </c>
      <c r="O8" s="5">
        <v>0</v>
      </c>
      <c r="P8" s="5">
        <v>0</v>
      </c>
      <c r="Q8" s="5">
        <v>30</v>
      </c>
      <c r="R8" s="5">
        <v>555.483870967742</v>
      </c>
      <c r="S8" s="4">
        <v>230</v>
      </c>
      <c r="T8" s="4">
        <v>652.7884615384615</v>
      </c>
      <c r="U8" s="4">
        <f t="shared" si="0"/>
        <v>555</v>
      </c>
      <c r="V8" s="5">
        <f aca="true" t="shared" si="2" ref="V8:V14">T8+R8+P8+N8+L8+J8</f>
        <v>3428.9541506880214</v>
      </c>
      <c r="W8" s="5">
        <f t="shared" si="1"/>
        <v>2873.9541506880214</v>
      </c>
    </row>
    <row r="9" spans="1:23" ht="12.75">
      <c r="A9" s="4" t="s">
        <v>67</v>
      </c>
      <c r="B9" s="4" t="s">
        <v>68</v>
      </c>
      <c r="C9" s="4">
        <v>3</v>
      </c>
      <c r="D9" s="4" t="s">
        <v>189</v>
      </c>
      <c r="F9" s="4" t="s">
        <v>28</v>
      </c>
      <c r="G9" s="4" t="s">
        <v>29</v>
      </c>
      <c r="H9" s="4">
        <v>3</v>
      </c>
      <c r="I9" s="5">
        <v>475</v>
      </c>
      <c r="J9" s="5">
        <v>665</v>
      </c>
      <c r="K9" s="5">
        <v>300</v>
      </c>
      <c r="L9" s="5">
        <v>893.1818181818181</v>
      </c>
      <c r="M9" s="5">
        <v>295</v>
      </c>
      <c r="N9" s="5">
        <v>662.5</v>
      </c>
      <c r="O9" s="5">
        <v>45</v>
      </c>
      <c r="P9" s="5">
        <v>258.0508474576271</v>
      </c>
      <c r="Q9" s="5">
        <v>30</v>
      </c>
      <c r="R9" s="5">
        <v>555.483870967742</v>
      </c>
      <c r="S9" s="4">
        <v>45</v>
      </c>
      <c r="T9" s="4">
        <v>652.7884615384615</v>
      </c>
      <c r="U9" s="4">
        <f t="shared" si="0"/>
        <v>1190</v>
      </c>
      <c r="V9" s="5">
        <f t="shared" si="2"/>
        <v>3687.0049981456486</v>
      </c>
      <c r="W9" s="5">
        <f t="shared" si="1"/>
        <v>2497.0049981456486</v>
      </c>
    </row>
    <row r="10" spans="1:23" ht="12.75">
      <c r="A10" s="4" t="s">
        <v>54</v>
      </c>
      <c r="B10" s="4" t="s">
        <v>55</v>
      </c>
      <c r="C10" s="4">
        <v>3</v>
      </c>
      <c r="D10" s="4" t="s">
        <v>207</v>
      </c>
      <c r="F10" s="4" t="s">
        <v>43</v>
      </c>
      <c r="G10" s="4" t="s">
        <v>44</v>
      </c>
      <c r="H10" s="4">
        <v>3</v>
      </c>
      <c r="I10" s="5">
        <v>1525</v>
      </c>
      <c r="J10" s="5">
        <v>665</v>
      </c>
      <c r="K10" s="5">
        <v>235</v>
      </c>
      <c r="L10" s="5">
        <v>893.1818181818181</v>
      </c>
      <c r="M10" s="5">
        <v>10</v>
      </c>
      <c r="N10" s="5">
        <v>662.5</v>
      </c>
      <c r="O10" s="5">
        <v>0</v>
      </c>
      <c r="P10" s="5">
        <v>0</v>
      </c>
      <c r="Q10" s="5">
        <v>40</v>
      </c>
      <c r="R10" s="5">
        <v>1247.7906976744187</v>
      </c>
      <c r="S10" s="4">
        <v>90</v>
      </c>
      <c r="T10" s="4">
        <v>691.6666666666666</v>
      </c>
      <c r="U10" s="4">
        <f t="shared" si="0"/>
        <v>1900</v>
      </c>
      <c r="V10" s="5">
        <f t="shared" si="2"/>
        <v>4160.139182522904</v>
      </c>
      <c r="W10" s="5">
        <f t="shared" si="1"/>
        <v>2260.139182522904</v>
      </c>
    </row>
    <row r="11" spans="1:23" ht="12.75">
      <c r="A11" s="4" t="s">
        <v>66</v>
      </c>
      <c r="B11" s="4" t="s">
        <v>55</v>
      </c>
      <c r="C11" s="4">
        <v>3</v>
      </c>
      <c r="D11" s="4" t="s">
        <v>207</v>
      </c>
      <c r="F11" s="4" t="s">
        <v>67</v>
      </c>
      <c r="G11" s="4" t="s">
        <v>68</v>
      </c>
      <c r="H11" s="4">
        <v>3</v>
      </c>
      <c r="I11" s="5">
        <v>135</v>
      </c>
      <c r="J11" s="5">
        <v>571.5254237288135</v>
      </c>
      <c r="K11" s="5">
        <v>180</v>
      </c>
      <c r="L11" s="5">
        <v>695.1639344262295</v>
      </c>
      <c r="M11" s="5">
        <v>0</v>
      </c>
      <c r="N11" s="5">
        <v>416.9491525423729</v>
      </c>
      <c r="O11" s="5">
        <v>0</v>
      </c>
      <c r="P11" s="5">
        <v>0</v>
      </c>
      <c r="Q11" s="5">
        <v>80</v>
      </c>
      <c r="R11" s="5">
        <v>584.7619047619048</v>
      </c>
      <c r="S11" s="4">
        <v>10</v>
      </c>
      <c r="T11" s="4">
        <v>272.10526315789474</v>
      </c>
      <c r="U11" s="4">
        <f t="shared" si="0"/>
        <v>405</v>
      </c>
      <c r="V11" s="5">
        <f t="shared" si="2"/>
        <v>2540.5056786172154</v>
      </c>
      <c r="W11" s="5">
        <f t="shared" si="1"/>
        <v>2135.5056786172154</v>
      </c>
    </row>
    <row r="12" spans="1:23" ht="12.75">
      <c r="A12" s="4" t="s">
        <v>74</v>
      </c>
      <c r="B12" s="4" t="s">
        <v>75</v>
      </c>
      <c r="C12" s="4">
        <v>3</v>
      </c>
      <c r="D12" s="4" t="s">
        <v>207</v>
      </c>
      <c r="F12" s="4" t="s">
        <v>66</v>
      </c>
      <c r="G12" s="4" t="s">
        <v>55</v>
      </c>
      <c r="H12" s="4">
        <v>3</v>
      </c>
      <c r="I12" s="5">
        <v>335</v>
      </c>
      <c r="J12" s="5">
        <v>571.5254237288135</v>
      </c>
      <c r="K12" s="5">
        <v>485</v>
      </c>
      <c r="L12" s="5">
        <v>695.1639344262295</v>
      </c>
      <c r="M12" s="5">
        <v>90</v>
      </c>
      <c r="N12" s="5">
        <v>416.9491525423729</v>
      </c>
      <c r="O12" s="5">
        <v>20</v>
      </c>
      <c r="P12" s="5">
        <v>289.8529411764706</v>
      </c>
      <c r="Q12" s="5">
        <v>40</v>
      </c>
      <c r="R12" s="5">
        <v>439.72222222222223</v>
      </c>
      <c r="S12" s="4">
        <v>20</v>
      </c>
      <c r="T12" s="4">
        <v>272.10526315789474</v>
      </c>
      <c r="U12" s="4">
        <f t="shared" si="0"/>
        <v>990</v>
      </c>
      <c r="V12" s="5">
        <f t="shared" si="2"/>
        <v>2685.3189372540037</v>
      </c>
      <c r="W12" s="5">
        <f t="shared" si="1"/>
        <v>1695.3189372540037</v>
      </c>
    </row>
    <row r="13" spans="1:23" ht="12.75">
      <c r="A13" s="4"/>
      <c r="B13" s="4"/>
      <c r="C13" s="4"/>
      <c r="D13" s="4"/>
      <c r="F13" s="4" t="s">
        <v>54</v>
      </c>
      <c r="G13" s="4" t="s">
        <v>55</v>
      </c>
      <c r="H13" s="4">
        <v>3</v>
      </c>
      <c r="I13" s="5">
        <v>90</v>
      </c>
      <c r="J13" s="5">
        <v>571.5254237288135</v>
      </c>
      <c r="K13" s="5">
        <v>25</v>
      </c>
      <c r="L13" s="5">
        <v>644.4230769230769</v>
      </c>
      <c r="M13" s="5">
        <v>335</v>
      </c>
      <c r="N13" s="5">
        <v>416.9491525423729</v>
      </c>
      <c r="O13" s="5">
        <v>30</v>
      </c>
      <c r="P13" s="5">
        <v>289.8529411764706</v>
      </c>
      <c r="Q13" s="5">
        <v>300</v>
      </c>
      <c r="R13" s="5">
        <v>439.72222222222223</v>
      </c>
      <c r="S13" s="4">
        <v>0</v>
      </c>
      <c r="T13" s="4">
        <v>0</v>
      </c>
      <c r="U13" s="4">
        <f t="shared" si="0"/>
        <v>780</v>
      </c>
      <c r="V13" s="5">
        <f t="shared" si="2"/>
        <v>2362.472816592956</v>
      </c>
      <c r="W13" s="5">
        <f t="shared" si="1"/>
        <v>1582.472816592956</v>
      </c>
    </row>
    <row r="14" spans="1:23" ht="12.75">
      <c r="A14" s="4" t="s">
        <v>94</v>
      </c>
      <c r="B14" s="4" t="s">
        <v>63</v>
      </c>
      <c r="C14" s="4">
        <v>4</v>
      </c>
      <c r="D14" s="4" t="s">
        <v>203</v>
      </c>
      <c r="F14" s="4" t="s">
        <v>74</v>
      </c>
      <c r="G14" s="4" t="s">
        <v>75</v>
      </c>
      <c r="H14" s="4">
        <v>3</v>
      </c>
      <c r="I14" s="5">
        <v>540</v>
      </c>
      <c r="J14" s="5">
        <v>571.5254237288135</v>
      </c>
      <c r="K14" s="5">
        <v>440</v>
      </c>
      <c r="L14" s="5">
        <v>695.1639344262295</v>
      </c>
      <c r="M14" s="5">
        <v>155</v>
      </c>
      <c r="N14" s="5">
        <v>416.9491525423729</v>
      </c>
      <c r="O14" s="5">
        <v>200</v>
      </c>
      <c r="P14" s="5">
        <v>289.8529411764706</v>
      </c>
      <c r="Q14" s="5">
        <v>0</v>
      </c>
      <c r="R14" s="5">
        <v>584.7619047619048</v>
      </c>
      <c r="S14" s="4">
        <v>1015</v>
      </c>
      <c r="T14" s="4">
        <v>272.10526315789474</v>
      </c>
      <c r="U14" s="4">
        <f t="shared" si="0"/>
        <v>2350</v>
      </c>
      <c r="V14" s="5">
        <f t="shared" si="2"/>
        <v>2830.358619793686</v>
      </c>
      <c r="W14" s="5">
        <f t="shared" si="1"/>
        <v>480.3586197936861</v>
      </c>
    </row>
    <row r="15" spans="1:23" ht="12.75">
      <c r="A15" s="4" t="s">
        <v>62</v>
      </c>
      <c r="B15" s="4" t="s">
        <v>63</v>
      </c>
      <c r="C15" s="4">
        <v>4</v>
      </c>
      <c r="D15" s="4" t="s">
        <v>203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  <c r="T15" s="4"/>
      <c r="U15" s="4"/>
      <c r="V15" s="5"/>
      <c r="W15" s="5"/>
    </row>
    <row r="16" spans="1:23" ht="12.75">
      <c r="A16" s="4" t="s">
        <v>52</v>
      </c>
      <c r="B16" s="4" t="s">
        <v>53</v>
      </c>
      <c r="C16" s="4">
        <v>4</v>
      </c>
      <c r="D16" s="4" t="s">
        <v>204</v>
      </c>
      <c r="F16" s="4" t="s">
        <v>48</v>
      </c>
      <c r="G16" s="4" t="s">
        <v>42</v>
      </c>
      <c r="H16" s="4">
        <v>4</v>
      </c>
      <c r="I16" s="5">
        <v>730</v>
      </c>
      <c r="J16" s="5">
        <v>1072.9411764705883</v>
      </c>
      <c r="K16" s="5">
        <v>230</v>
      </c>
      <c r="L16" s="5">
        <v>1190.909090909091</v>
      </c>
      <c r="M16" s="5">
        <v>95</v>
      </c>
      <c r="N16" s="5">
        <v>893.7777777777778</v>
      </c>
      <c r="O16" s="5">
        <v>0</v>
      </c>
      <c r="P16" s="5">
        <v>0</v>
      </c>
      <c r="Q16" s="5">
        <v>105</v>
      </c>
      <c r="R16" s="5">
        <v>740.6451612903226</v>
      </c>
      <c r="S16" s="4">
        <v>340</v>
      </c>
      <c r="T16" s="4">
        <v>922.2222222222222</v>
      </c>
      <c r="U16" s="4">
        <f aca="true" t="shared" si="3" ref="U16:U26">S16+Q16+O16+M16+K16+I16</f>
        <v>1500</v>
      </c>
      <c r="V16" s="5">
        <f aca="true" t="shared" si="4" ref="V16:V26">T16+R16+P16+N16+L16+J16</f>
        <v>4820.495428670001</v>
      </c>
      <c r="W16" s="5">
        <f aca="true" t="shared" si="5" ref="W16:W26">V16-U16</f>
        <v>3320.4954286700013</v>
      </c>
    </row>
    <row r="17" spans="1:23" ht="12.75">
      <c r="A17" s="4" t="s">
        <v>48</v>
      </c>
      <c r="B17" s="4" t="s">
        <v>42</v>
      </c>
      <c r="C17" s="4">
        <v>4</v>
      </c>
      <c r="D17" s="4" t="s">
        <v>200</v>
      </c>
      <c r="F17" s="4" t="s">
        <v>86</v>
      </c>
      <c r="G17" s="4" t="s">
        <v>57</v>
      </c>
      <c r="H17" s="4">
        <v>4</v>
      </c>
      <c r="I17" s="5">
        <v>280</v>
      </c>
      <c r="J17" s="5">
        <v>762.0338983050848</v>
      </c>
      <c r="K17" s="5">
        <v>205</v>
      </c>
      <c r="L17" s="5">
        <v>926.8852459016393</v>
      </c>
      <c r="M17" s="5">
        <v>785</v>
      </c>
      <c r="N17" s="5">
        <v>555.9322033898305</v>
      </c>
      <c r="O17" s="5">
        <v>50</v>
      </c>
      <c r="P17" s="5">
        <v>193.23529411764707</v>
      </c>
      <c r="Q17" s="5">
        <v>300</v>
      </c>
      <c r="R17" s="5">
        <v>779.6825396825396</v>
      </c>
      <c r="S17" s="4">
        <v>0</v>
      </c>
      <c r="T17" s="4">
        <v>362.8070175438597</v>
      </c>
      <c r="U17" s="4">
        <f t="shared" si="3"/>
        <v>1620</v>
      </c>
      <c r="V17" s="5">
        <f t="shared" si="4"/>
        <v>3580.576198940601</v>
      </c>
      <c r="W17" s="5">
        <f t="shared" si="5"/>
        <v>1960.576198940601</v>
      </c>
    </row>
    <row r="18" spans="1:23" ht="12.75">
      <c r="A18" s="4" t="s">
        <v>41</v>
      </c>
      <c r="B18" s="4" t="s">
        <v>42</v>
      </c>
      <c r="C18" s="4">
        <v>4</v>
      </c>
      <c r="D18" s="4" t="s">
        <v>200</v>
      </c>
      <c r="F18" s="4" t="s">
        <v>52</v>
      </c>
      <c r="G18" s="4" t="s">
        <v>53</v>
      </c>
      <c r="H18" s="4">
        <v>4</v>
      </c>
      <c r="I18" s="5">
        <v>350</v>
      </c>
      <c r="J18" s="5">
        <v>659.2592592592592</v>
      </c>
      <c r="K18" s="5">
        <v>240</v>
      </c>
      <c r="L18" s="5">
        <v>859.2307692307693</v>
      </c>
      <c r="M18" s="5">
        <v>90</v>
      </c>
      <c r="N18" s="5">
        <v>704.3076923076923</v>
      </c>
      <c r="O18" s="5">
        <v>0</v>
      </c>
      <c r="P18" s="5">
        <v>0</v>
      </c>
      <c r="Q18" s="5">
        <v>590</v>
      </c>
      <c r="R18" s="5">
        <v>586.2962962962963</v>
      </c>
      <c r="S18" s="4">
        <v>775</v>
      </c>
      <c r="T18" s="4">
        <v>898.8888888888889</v>
      </c>
      <c r="U18" s="4">
        <f t="shared" si="3"/>
        <v>2045</v>
      </c>
      <c r="V18" s="5">
        <f t="shared" si="4"/>
        <v>3707.9829059829062</v>
      </c>
      <c r="W18" s="5">
        <f t="shared" si="5"/>
        <v>1662.9829059829062</v>
      </c>
    </row>
    <row r="19" spans="1:23" ht="12.75">
      <c r="A19" s="4" t="s">
        <v>70</v>
      </c>
      <c r="B19" s="4" t="s">
        <v>71</v>
      </c>
      <c r="C19" s="4">
        <v>4</v>
      </c>
      <c r="D19" s="4" t="s">
        <v>205</v>
      </c>
      <c r="F19" s="4" t="s">
        <v>56</v>
      </c>
      <c r="G19" s="4" t="s">
        <v>57</v>
      </c>
      <c r="H19" s="4">
        <v>4</v>
      </c>
      <c r="I19" s="5">
        <v>525</v>
      </c>
      <c r="J19" s="5">
        <v>659.2592592592592</v>
      </c>
      <c r="K19" s="5">
        <v>440</v>
      </c>
      <c r="L19" s="5">
        <v>859.2307692307693</v>
      </c>
      <c r="M19" s="5">
        <v>300</v>
      </c>
      <c r="N19" s="5">
        <v>704.3076923076923</v>
      </c>
      <c r="O19" s="5">
        <v>80</v>
      </c>
      <c r="P19" s="5">
        <v>386.47058823529414</v>
      </c>
      <c r="Q19" s="5">
        <v>2125</v>
      </c>
      <c r="R19" s="5">
        <v>586.2962962962963</v>
      </c>
      <c r="S19" s="4">
        <v>445</v>
      </c>
      <c r="T19" s="4">
        <v>898.8888888888889</v>
      </c>
      <c r="U19" s="4">
        <f t="shared" si="3"/>
        <v>3915</v>
      </c>
      <c r="V19" s="5">
        <f t="shared" si="4"/>
        <v>4094.4534942182</v>
      </c>
      <c r="W19" s="5">
        <f t="shared" si="5"/>
        <v>179.45349421819992</v>
      </c>
    </row>
    <row r="20" spans="1:23" ht="12.75">
      <c r="A20" s="4" t="s">
        <v>58</v>
      </c>
      <c r="B20" s="4" t="s">
        <v>59</v>
      </c>
      <c r="C20" s="4">
        <v>4</v>
      </c>
      <c r="D20" s="4" t="s">
        <v>201</v>
      </c>
      <c r="F20" s="4" t="s">
        <v>69</v>
      </c>
      <c r="G20" s="4" t="s">
        <v>57</v>
      </c>
      <c r="H20" s="4">
        <v>4</v>
      </c>
      <c r="I20" s="5">
        <v>130</v>
      </c>
      <c r="J20" s="5">
        <v>762.0338983050848</v>
      </c>
      <c r="K20" s="5">
        <v>985</v>
      </c>
      <c r="L20" s="5">
        <v>926.8852459016393</v>
      </c>
      <c r="M20" s="5">
        <v>1305</v>
      </c>
      <c r="N20" s="5">
        <v>555.9322033898305</v>
      </c>
      <c r="O20" s="5">
        <v>0</v>
      </c>
      <c r="P20" s="5">
        <v>0</v>
      </c>
      <c r="Q20" s="5">
        <v>270</v>
      </c>
      <c r="R20" s="5">
        <v>779.6825396825396</v>
      </c>
      <c r="S20" s="4">
        <v>730</v>
      </c>
      <c r="T20" s="4">
        <v>362.8070175438597</v>
      </c>
      <c r="U20" s="4">
        <f t="shared" si="3"/>
        <v>3420</v>
      </c>
      <c r="V20" s="5">
        <f t="shared" si="4"/>
        <v>3387.3409048229537</v>
      </c>
      <c r="W20" s="5">
        <f t="shared" si="5"/>
        <v>-32.65909517704631</v>
      </c>
    </row>
    <row r="21" spans="1:23" ht="12.75">
      <c r="A21" s="4" t="s">
        <v>69</v>
      </c>
      <c r="B21" s="4" t="s">
        <v>57</v>
      </c>
      <c r="C21" s="4">
        <v>4</v>
      </c>
      <c r="D21" s="4" t="s">
        <v>202</v>
      </c>
      <c r="F21" s="4" t="s">
        <v>85</v>
      </c>
      <c r="G21" s="4" t="s">
        <v>57</v>
      </c>
      <c r="H21" s="4">
        <v>4</v>
      </c>
      <c r="I21" s="5">
        <v>875</v>
      </c>
      <c r="J21" s="5">
        <v>659.2592592592592</v>
      </c>
      <c r="K21" s="5">
        <v>1085</v>
      </c>
      <c r="L21" s="5">
        <v>926.8852459016393</v>
      </c>
      <c r="M21" s="5">
        <v>185</v>
      </c>
      <c r="N21" s="5">
        <v>704.3076923076923</v>
      </c>
      <c r="O21" s="5">
        <v>0</v>
      </c>
      <c r="P21" s="5">
        <v>0</v>
      </c>
      <c r="Q21" s="5">
        <v>875</v>
      </c>
      <c r="R21" s="5">
        <v>586.2962962962963</v>
      </c>
      <c r="S21" s="4">
        <v>0</v>
      </c>
      <c r="T21" s="4">
        <v>0</v>
      </c>
      <c r="U21" s="4">
        <f t="shared" si="3"/>
        <v>3020</v>
      </c>
      <c r="V21" s="5">
        <f t="shared" si="4"/>
        <v>2876.748493764887</v>
      </c>
      <c r="W21" s="5">
        <f t="shared" si="5"/>
        <v>-143.25150623511308</v>
      </c>
    </row>
    <row r="22" spans="1:23" ht="12.75">
      <c r="A22" s="4" t="s">
        <v>56</v>
      </c>
      <c r="B22" s="4" t="s">
        <v>57</v>
      </c>
      <c r="C22" s="4">
        <v>4</v>
      </c>
      <c r="D22" s="4" t="s">
        <v>202</v>
      </c>
      <c r="F22" s="4" t="s">
        <v>41</v>
      </c>
      <c r="G22" s="4" t="s">
        <v>42</v>
      </c>
      <c r="H22" s="4">
        <v>4</v>
      </c>
      <c r="I22" s="5">
        <v>1855</v>
      </c>
      <c r="J22" s="5">
        <v>1072.9411764705883</v>
      </c>
      <c r="K22" s="5">
        <v>860</v>
      </c>
      <c r="L22" s="5">
        <v>782</v>
      </c>
      <c r="M22" s="5">
        <v>1610</v>
      </c>
      <c r="N22" s="5">
        <v>893.7777777777778</v>
      </c>
      <c r="O22" s="5">
        <v>10</v>
      </c>
      <c r="P22" s="5">
        <v>258.0508474576271</v>
      </c>
      <c r="Q22" s="5">
        <v>1065</v>
      </c>
      <c r="R22" s="5">
        <v>740.6451612903226</v>
      </c>
      <c r="S22" s="4">
        <v>980</v>
      </c>
      <c r="T22" s="4">
        <v>870.3846153846154</v>
      </c>
      <c r="U22" s="4">
        <f t="shared" si="3"/>
        <v>6380</v>
      </c>
      <c r="V22" s="5">
        <f t="shared" si="4"/>
        <v>4617.799578380931</v>
      </c>
      <c r="W22" s="5">
        <f t="shared" si="5"/>
        <v>-1762.200421619069</v>
      </c>
    </row>
    <row r="23" spans="1:23" ht="12.75">
      <c r="A23" s="4" t="s">
        <v>85</v>
      </c>
      <c r="B23" s="4" t="s">
        <v>57</v>
      </c>
      <c r="C23" s="4">
        <v>4</v>
      </c>
      <c r="D23" s="4" t="s">
        <v>202</v>
      </c>
      <c r="F23" s="4" t="s">
        <v>94</v>
      </c>
      <c r="G23" s="4" t="s">
        <v>63</v>
      </c>
      <c r="H23" s="4">
        <v>4</v>
      </c>
      <c r="I23" s="5">
        <v>0</v>
      </c>
      <c r="J23" s="5">
        <v>0</v>
      </c>
      <c r="K23" s="5">
        <v>0</v>
      </c>
      <c r="L23" s="5">
        <v>0</v>
      </c>
      <c r="M23" s="5">
        <v>1505</v>
      </c>
      <c r="N23" s="5">
        <v>704.3076923076923</v>
      </c>
      <c r="O23" s="5">
        <v>0</v>
      </c>
      <c r="P23" s="5">
        <v>0</v>
      </c>
      <c r="Q23" s="5">
        <v>1975</v>
      </c>
      <c r="R23" s="5">
        <v>586.2962962962963</v>
      </c>
      <c r="S23" s="4">
        <v>0</v>
      </c>
      <c r="T23" s="4">
        <v>0</v>
      </c>
      <c r="U23" s="4">
        <f t="shared" si="3"/>
        <v>3480</v>
      </c>
      <c r="V23" s="5">
        <f t="shared" si="4"/>
        <v>1290.6039886039885</v>
      </c>
      <c r="W23" s="5">
        <f t="shared" si="5"/>
        <v>-2189.3960113960115</v>
      </c>
    </row>
    <row r="24" spans="1:23" ht="12.75">
      <c r="A24" s="4" t="s">
        <v>86</v>
      </c>
      <c r="B24" s="4" t="s">
        <v>57</v>
      </c>
      <c r="C24" s="4">
        <v>4</v>
      </c>
      <c r="D24" s="4" t="s">
        <v>202</v>
      </c>
      <c r="F24" s="4" t="s">
        <v>58</v>
      </c>
      <c r="G24" s="4" t="s">
        <v>59</v>
      </c>
      <c r="H24" s="4">
        <v>4</v>
      </c>
      <c r="I24" s="5">
        <v>470</v>
      </c>
      <c r="J24" s="5">
        <v>659.2592592592592</v>
      </c>
      <c r="K24" s="5">
        <v>500</v>
      </c>
      <c r="L24" s="5">
        <v>859.2307692307693</v>
      </c>
      <c r="M24" s="5">
        <v>940</v>
      </c>
      <c r="N24" s="5">
        <v>704.3076923076923</v>
      </c>
      <c r="O24" s="5">
        <v>855</v>
      </c>
      <c r="P24" s="5">
        <v>386.47058823529414</v>
      </c>
      <c r="Q24" s="5">
        <v>2115</v>
      </c>
      <c r="R24" s="5">
        <v>586.2962962962963</v>
      </c>
      <c r="S24" s="4">
        <v>1470</v>
      </c>
      <c r="T24" s="4">
        <v>898.8888888888889</v>
      </c>
      <c r="U24" s="4">
        <f t="shared" si="3"/>
        <v>6350</v>
      </c>
      <c r="V24" s="5">
        <f t="shared" si="4"/>
        <v>4094.4534942182</v>
      </c>
      <c r="W24" s="5">
        <f t="shared" si="5"/>
        <v>-2255.5465057818</v>
      </c>
    </row>
    <row r="25" spans="1:23" ht="12.75">
      <c r="A25" s="4"/>
      <c r="B25" s="4"/>
      <c r="C25" s="4"/>
      <c r="D25" s="4"/>
      <c r="F25" s="4" t="s">
        <v>70</v>
      </c>
      <c r="G25" s="4" t="s">
        <v>71</v>
      </c>
      <c r="H25" s="4">
        <v>4</v>
      </c>
      <c r="I25" s="5">
        <v>670</v>
      </c>
      <c r="J25" s="5">
        <v>762.0338983050848</v>
      </c>
      <c r="K25" s="5">
        <v>520</v>
      </c>
      <c r="L25" s="5">
        <v>859.2307692307693</v>
      </c>
      <c r="M25" s="5">
        <v>1225</v>
      </c>
      <c r="N25" s="5">
        <v>555.9322033898305</v>
      </c>
      <c r="O25" s="5">
        <v>1230</v>
      </c>
      <c r="P25" s="5">
        <v>386.47058823529414</v>
      </c>
      <c r="Q25" s="5">
        <v>2870</v>
      </c>
      <c r="R25" s="5">
        <v>779.6825396825396</v>
      </c>
      <c r="S25" s="4">
        <v>840</v>
      </c>
      <c r="T25" s="4">
        <v>362.8070175438597</v>
      </c>
      <c r="U25" s="4">
        <f t="shared" si="3"/>
        <v>7355</v>
      </c>
      <c r="V25" s="5">
        <f t="shared" si="4"/>
        <v>3706.157016387378</v>
      </c>
      <c r="W25" s="5">
        <f t="shared" si="5"/>
        <v>-3648.842983612622</v>
      </c>
    </row>
    <row r="26" spans="1:23" ht="12.75">
      <c r="A26" s="4" t="s">
        <v>83</v>
      </c>
      <c r="B26" s="4" t="s">
        <v>79</v>
      </c>
      <c r="C26" s="4">
        <v>5</v>
      </c>
      <c r="D26" s="4" t="s">
        <v>199</v>
      </c>
      <c r="F26" s="4" t="s">
        <v>62</v>
      </c>
      <c r="G26" s="4" t="s">
        <v>63</v>
      </c>
      <c r="H26" s="4">
        <v>4</v>
      </c>
      <c r="I26" s="5">
        <v>695</v>
      </c>
      <c r="J26" s="5">
        <v>659.2592592592592</v>
      </c>
      <c r="K26" s="5">
        <v>2590</v>
      </c>
      <c r="L26" s="5">
        <v>859.2307692307693</v>
      </c>
      <c r="M26" s="5">
        <v>330</v>
      </c>
      <c r="N26" s="5">
        <v>704.3076923076923</v>
      </c>
      <c r="O26" s="5">
        <v>0</v>
      </c>
      <c r="P26" s="5">
        <v>0</v>
      </c>
      <c r="Q26" s="5">
        <v>2265</v>
      </c>
      <c r="R26" s="5">
        <v>586.2962962962963</v>
      </c>
      <c r="S26" s="4">
        <v>2795</v>
      </c>
      <c r="T26" s="4">
        <v>898.8888888888889</v>
      </c>
      <c r="U26" s="4">
        <f t="shared" si="3"/>
        <v>8675</v>
      </c>
      <c r="V26" s="5">
        <f t="shared" si="4"/>
        <v>3707.9829059829062</v>
      </c>
      <c r="W26" s="5">
        <f t="shared" si="5"/>
        <v>-4967.017094017094</v>
      </c>
    </row>
    <row r="27" spans="1:23" ht="12.75">
      <c r="A27" s="4" t="s">
        <v>78</v>
      </c>
      <c r="B27" s="4" t="s">
        <v>79</v>
      </c>
      <c r="C27" s="4">
        <v>5</v>
      </c>
      <c r="D27" s="4" t="s">
        <v>199</v>
      </c>
      <c r="F27" s="4"/>
      <c r="G27" s="4"/>
      <c r="H27" s="4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  <c r="T27" s="4"/>
      <c r="U27" s="4"/>
      <c r="V27" s="5"/>
      <c r="W27" s="5"/>
    </row>
    <row r="28" spans="1:23" ht="12.75">
      <c r="A28" s="4" t="s">
        <v>17</v>
      </c>
      <c r="B28" s="4" t="s">
        <v>18</v>
      </c>
      <c r="C28" s="4">
        <v>5</v>
      </c>
      <c r="D28" s="4" t="s">
        <v>198</v>
      </c>
      <c r="F28" s="4" t="s">
        <v>72</v>
      </c>
      <c r="G28" s="4" t="s">
        <v>73</v>
      </c>
      <c r="H28" s="4">
        <v>5</v>
      </c>
      <c r="I28" s="5">
        <v>60</v>
      </c>
      <c r="J28" s="5">
        <v>952.542372881356</v>
      </c>
      <c r="K28" s="5">
        <v>660</v>
      </c>
      <c r="L28" s="5">
        <v>1158.6065573770493</v>
      </c>
      <c r="M28" s="5">
        <v>290</v>
      </c>
      <c r="N28" s="5">
        <v>694.9152542372881</v>
      </c>
      <c r="O28" s="5">
        <v>0</v>
      </c>
      <c r="P28" s="5">
        <v>0</v>
      </c>
      <c r="Q28" s="5">
        <v>110</v>
      </c>
      <c r="R28" s="5">
        <v>974.6031746031746</v>
      </c>
      <c r="S28" s="4">
        <v>145</v>
      </c>
      <c r="T28" s="4">
        <v>272.10526315789474</v>
      </c>
      <c r="U28" s="4">
        <f aca="true" t="shared" si="6" ref="U28:V34">S28+Q28+O28+M28+K28+I28</f>
        <v>1265</v>
      </c>
      <c r="V28" s="5">
        <f t="shared" si="6"/>
        <v>4052.7726222567626</v>
      </c>
      <c r="W28" s="5">
        <f aca="true" t="shared" si="7" ref="W28:W34">V28-U28</f>
        <v>2787.7726222567626</v>
      </c>
    </row>
    <row r="29" spans="1:23" ht="12.75">
      <c r="A29" s="4" t="s">
        <v>72</v>
      </c>
      <c r="B29" s="4" t="s">
        <v>73</v>
      </c>
      <c r="C29" s="4">
        <v>5</v>
      </c>
      <c r="D29" s="4" t="s">
        <v>197</v>
      </c>
      <c r="F29" s="4" t="s">
        <v>87</v>
      </c>
      <c r="G29" s="4" t="s">
        <v>51</v>
      </c>
      <c r="H29" s="4">
        <v>5</v>
      </c>
      <c r="I29" s="5">
        <v>1000</v>
      </c>
      <c r="J29" s="5">
        <v>952.542372881356</v>
      </c>
      <c r="K29" s="5">
        <v>855</v>
      </c>
      <c r="L29" s="5">
        <v>1158.6065573770493</v>
      </c>
      <c r="M29" s="5">
        <v>365</v>
      </c>
      <c r="N29" s="5">
        <v>694.9152542372881</v>
      </c>
      <c r="O29" s="5">
        <v>0</v>
      </c>
      <c r="P29" s="5">
        <v>0</v>
      </c>
      <c r="Q29" s="5">
        <v>310</v>
      </c>
      <c r="R29" s="5">
        <v>974.6031746031746</v>
      </c>
      <c r="S29" s="4">
        <v>1020</v>
      </c>
      <c r="T29" s="4">
        <v>453.50877192982455</v>
      </c>
      <c r="U29" s="4">
        <f t="shared" si="6"/>
        <v>3550</v>
      </c>
      <c r="V29" s="5">
        <f t="shared" si="6"/>
        <v>4234.176131028692</v>
      </c>
      <c r="W29" s="5">
        <f t="shared" si="7"/>
        <v>684.176131028692</v>
      </c>
    </row>
    <row r="30" spans="1:23" ht="12.75">
      <c r="A30" s="4" t="s">
        <v>87</v>
      </c>
      <c r="B30" s="4" t="s">
        <v>51</v>
      </c>
      <c r="C30" s="4">
        <v>5</v>
      </c>
      <c r="D30" s="4" t="s">
        <v>197</v>
      </c>
      <c r="F30" s="4" t="s">
        <v>78</v>
      </c>
      <c r="G30" s="4" t="s">
        <v>79</v>
      </c>
      <c r="H30" s="4">
        <v>5</v>
      </c>
      <c r="I30" s="5">
        <v>1045</v>
      </c>
      <c r="J30" s="5">
        <v>824.074074074074</v>
      </c>
      <c r="K30" s="5">
        <v>2695</v>
      </c>
      <c r="L30" s="5">
        <v>1074.0384615384614</v>
      </c>
      <c r="M30" s="5">
        <v>595</v>
      </c>
      <c r="N30" s="5">
        <v>880.3846153846154</v>
      </c>
      <c r="O30" s="5">
        <v>0</v>
      </c>
      <c r="P30" s="5">
        <v>0</v>
      </c>
      <c r="Q30" s="5">
        <v>50</v>
      </c>
      <c r="R30" s="5">
        <v>732.8703703703703</v>
      </c>
      <c r="S30" s="4">
        <v>475</v>
      </c>
      <c r="T30" s="4">
        <v>1123.611111111111</v>
      </c>
      <c r="U30" s="4">
        <f t="shared" si="6"/>
        <v>4860</v>
      </c>
      <c r="V30" s="5">
        <f t="shared" si="6"/>
        <v>4634.978632478632</v>
      </c>
      <c r="W30" s="5">
        <f t="shared" si="7"/>
        <v>-225.02136752136812</v>
      </c>
    </row>
    <row r="31" spans="1:23" ht="12.75">
      <c r="A31" s="4" t="s">
        <v>84</v>
      </c>
      <c r="B31" s="4" t="s">
        <v>51</v>
      </c>
      <c r="C31" s="4">
        <v>5</v>
      </c>
      <c r="D31" s="4" t="s">
        <v>197</v>
      </c>
      <c r="F31" s="4" t="s">
        <v>84</v>
      </c>
      <c r="G31" s="4" t="s">
        <v>51</v>
      </c>
      <c r="H31" s="4">
        <v>5</v>
      </c>
      <c r="I31" s="5">
        <v>810</v>
      </c>
      <c r="J31" s="5">
        <v>824.074074074074</v>
      </c>
      <c r="K31" s="5">
        <v>925</v>
      </c>
      <c r="L31" s="5">
        <v>1158.6065573770493</v>
      </c>
      <c r="M31" s="5">
        <v>605</v>
      </c>
      <c r="N31" s="5">
        <v>880.3846153846154</v>
      </c>
      <c r="O31" s="5">
        <v>0</v>
      </c>
      <c r="P31" s="5">
        <v>0</v>
      </c>
      <c r="Q31" s="5">
        <v>2545</v>
      </c>
      <c r="R31" s="5">
        <v>974.6031746031746</v>
      </c>
      <c r="S31" s="4">
        <v>120</v>
      </c>
      <c r="T31" s="4">
        <v>453.50877192982455</v>
      </c>
      <c r="U31" s="4">
        <f t="shared" si="6"/>
        <v>5005</v>
      </c>
      <c r="V31" s="5">
        <f t="shared" si="6"/>
        <v>4291.177193368738</v>
      </c>
      <c r="W31" s="5">
        <f t="shared" si="7"/>
        <v>-713.8228066312622</v>
      </c>
    </row>
    <row r="32" spans="1:23" ht="12.75">
      <c r="A32" s="4" t="s">
        <v>50</v>
      </c>
      <c r="B32" s="4" t="s">
        <v>51</v>
      </c>
      <c r="C32" s="4">
        <v>5</v>
      </c>
      <c r="D32" s="4" t="s">
        <v>197</v>
      </c>
      <c r="F32" s="4" t="s">
        <v>17</v>
      </c>
      <c r="G32" s="4" t="s">
        <v>18</v>
      </c>
      <c r="H32" s="4">
        <v>5</v>
      </c>
      <c r="I32" s="5">
        <v>1370</v>
      </c>
      <c r="J32" s="5">
        <v>1341.1764705882354</v>
      </c>
      <c r="K32" s="5">
        <v>1715</v>
      </c>
      <c r="L32" s="5">
        <v>977.5</v>
      </c>
      <c r="M32" s="5">
        <v>1695</v>
      </c>
      <c r="N32" s="5">
        <v>1117.2222222222222</v>
      </c>
      <c r="O32" s="5">
        <v>940</v>
      </c>
      <c r="P32" s="5">
        <v>430.08474576271186</v>
      </c>
      <c r="Q32" s="5">
        <v>1390</v>
      </c>
      <c r="R32" s="5">
        <v>2079.6511627906975</v>
      </c>
      <c r="S32" s="4">
        <v>945</v>
      </c>
      <c r="T32" s="4">
        <v>1152.7777777777778</v>
      </c>
      <c r="U32" s="4">
        <f t="shared" si="6"/>
        <v>8055</v>
      </c>
      <c r="V32" s="5">
        <f t="shared" si="6"/>
        <v>7098.412379141645</v>
      </c>
      <c r="W32" s="5">
        <f t="shared" si="7"/>
        <v>-956.587620858355</v>
      </c>
    </row>
    <row r="33" spans="1:23" ht="12.75">
      <c r="A33" s="4"/>
      <c r="B33" s="4"/>
      <c r="C33" s="4"/>
      <c r="D33" s="4"/>
      <c r="F33" s="4" t="s">
        <v>50</v>
      </c>
      <c r="G33" s="4" t="s">
        <v>51</v>
      </c>
      <c r="H33" s="4">
        <v>5</v>
      </c>
      <c r="I33" s="5">
        <v>2720</v>
      </c>
      <c r="J33" s="5">
        <v>824.074074074074</v>
      </c>
      <c r="K33" s="5">
        <v>1820</v>
      </c>
      <c r="L33" s="5">
        <v>1074.0384615384614</v>
      </c>
      <c r="M33" s="5">
        <v>800</v>
      </c>
      <c r="N33" s="5">
        <v>880.3846153846154</v>
      </c>
      <c r="O33" s="5">
        <v>1375</v>
      </c>
      <c r="P33" s="5">
        <v>483.0882352941176</v>
      </c>
      <c r="Q33" s="5">
        <v>580</v>
      </c>
      <c r="R33" s="5">
        <v>974.6031746031746</v>
      </c>
      <c r="S33" s="4">
        <v>415</v>
      </c>
      <c r="T33" s="4">
        <v>453.50877192982455</v>
      </c>
      <c r="U33" s="4">
        <f t="shared" si="6"/>
        <v>7710</v>
      </c>
      <c r="V33" s="5">
        <f t="shared" si="6"/>
        <v>4689.6973328242675</v>
      </c>
      <c r="W33" s="5">
        <f t="shared" si="7"/>
        <v>-3020.3026671757325</v>
      </c>
    </row>
    <row r="34" spans="1:23" ht="12.75">
      <c r="A34" s="4" t="s">
        <v>80</v>
      </c>
      <c r="B34" s="4" t="s">
        <v>81</v>
      </c>
      <c r="C34" s="4">
        <v>6</v>
      </c>
      <c r="D34" s="4" t="s">
        <v>195</v>
      </c>
      <c r="F34" s="4" t="s">
        <v>83</v>
      </c>
      <c r="G34" s="4" t="s">
        <v>79</v>
      </c>
      <c r="H34" s="4">
        <v>5</v>
      </c>
      <c r="I34" s="5">
        <v>585</v>
      </c>
      <c r="J34" s="5">
        <v>952.542372881356</v>
      </c>
      <c r="K34" s="5">
        <v>1130</v>
      </c>
      <c r="L34" s="5">
        <v>1158.6065573770493</v>
      </c>
      <c r="M34" s="5">
        <v>3255</v>
      </c>
      <c r="N34" s="5">
        <v>694.9152542372881</v>
      </c>
      <c r="O34" s="5">
        <v>0</v>
      </c>
      <c r="P34" s="5">
        <v>0</v>
      </c>
      <c r="Q34" s="5">
        <v>525</v>
      </c>
      <c r="R34" s="5">
        <v>974.6031746031746</v>
      </c>
      <c r="S34" s="4">
        <v>2520</v>
      </c>
      <c r="T34" s="4">
        <v>453.50877192982455</v>
      </c>
      <c r="U34" s="4">
        <f t="shared" si="6"/>
        <v>8015</v>
      </c>
      <c r="V34" s="5">
        <f t="shared" si="6"/>
        <v>4234.176131028692</v>
      </c>
      <c r="W34" s="5">
        <f t="shared" si="7"/>
        <v>-3780.823868971308</v>
      </c>
    </row>
    <row r="35" spans="1:23" ht="12.75">
      <c r="A35" s="4" t="s">
        <v>88</v>
      </c>
      <c r="B35" s="4" t="s">
        <v>171</v>
      </c>
      <c r="C35" s="4">
        <v>6</v>
      </c>
      <c r="D35" s="4" t="s">
        <v>195</v>
      </c>
      <c r="F35" s="4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  <c r="V35" s="5"/>
      <c r="W35" s="5"/>
    </row>
    <row r="36" spans="1:23" ht="12.75">
      <c r="A36" s="4" t="s">
        <v>60</v>
      </c>
      <c r="B36" s="4" t="s">
        <v>61</v>
      </c>
      <c r="C36" s="4">
        <v>6</v>
      </c>
      <c r="D36" s="4" t="s">
        <v>196</v>
      </c>
      <c r="F36" s="4" t="s">
        <v>23</v>
      </c>
      <c r="G36" s="4" t="s">
        <v>11</v>
      </c>
      <c r="H36" s="4">
        <v>6</v>
      </c>
      <c r="I36" s="5">
        <v>190</v>
      </c>
      <c r="J36" s="5">
        <v>1330</v>
      </c>
      <c r="K36" s="5">
        <v>775</v>
      </c>
      <c r="L36" s="5">
        <v>1173</v>
      </c>
      <c r="M36" s="5">
        <v>390</v>
      </c>
      <c r="N36" s="5">
        <v>1325</v>
      </c>
      <c r="O36" s="5">
        <v>0</v>
      </c>
      <c r="P36" s="5">
        <v>0</v>
      </c>
      <c r="Q36" s="5">
        <v>710</v>
      </c>
      <c r="R36" s="5">
        <v>2495.5813953488373</v>
      </c>
      <c r="S36" s="4">
        <v>250</v>
      </c>
      <c r="T36" s="4">
        <v>1305.576923076923</v>
      </c>
      <c r="U36" s="4">
        <f aca="true" t="shared" si="8" ref="U36:U51">S36+Q36+O36+M36+K36+I36</f>
        <v>2315</v>
      </c>
      <c r="V36" s="5">
        <f aca="true" t="shared" si="9" ref="V36:V51">T36+R36+P36+N36+L36+J36</f>
        <v>7629.158318425761</v>
      </c>
      <c r="W36" s="5">
        <f aca="true" t="shared" si="10" ref="W36:W51">V36-U36</f>
        <v>5314.158318425761</v>
      </c>
    </row>
    <row r="37" spans="1:23" ht="12.75">
      <c r="A37" s="4" t="s">
        <v>40</v>
      </c>
      <c r="B37" s="4" t="s">
        <v>11</v>
      </c>
      <c r="C37" s="4">
        <v>6</v>
      </c>
      <c r="D37" s="4" t="s">
        <v>191</v>
      </c>
      <c r="F37" s="4" t="s">
        <v>21</v>
      </c>
      <c r="G37" s="4" t="s">
        <v>22</v>
      </c>
      <c r="H37" s="4">
        <v>6</v>
      </c>
      <c r="I37" s="5">
        <v>1070</v>
      </c>
      <c r="J37" s="5">
        <v>1330</v>
      </c>
      <c r="K37" s="5">
        <v>575</v>
      </c>
      <c r="L37" s="5">
        <v>1786.3636363636363</v>
      </c>
      <c r="M37" s="5">
        <v>1200</v>
      </c>
      <c r="N37" s="5">
        <v>1325</v>
      </c>
      <c r="O37" s="5">
        <v>110</v>
      </c>
      <c r="P37" s="5">
        <v>516.1016949152543</v>
      </c>
      <c r="Q37" s="5">
        <v>540</v>
      </c>
      <c r="R37" s="5">
        <v>2495.5813953488373</v>
      </c>
      <c r="S37" s="4">
        <v>1950</v>
      </c>
      <c r="T37" s="4">
        <v>1305.576923076923</v>
      </c>
      <c r="U37" s="4">
        <f t="shared" si="8"/>
        <v>5445</v>
      </c>
      <c r="V37" s="5">
        <f t="shared" si="9"/>
        <v>8758.623649704652</v>
      </c>
      <c r="W37" s="5">
        <f t="shared" si="10"/>
        <v>3313.623649704652</v>
      </c>
    </row>
    <row r="38" spans="1:23" ht="12.75">
      <c r="A38" s="4" t="s">
        <v>46</v>
      </c>
      <c r="B38" s="4" t="s">
        <v>11</v>
      </c>
      <c r="C38" s="4">
        <v>6</v>
      </c>
      <c r="D38" s="4" t="s">
        <v>191</v>
      </c>
      <c r="F38" s="4" t="s">
        <v>26</v>
      </c>
      <c r="G38" s="4" t="s">
        <v>27</v>
      </c>
      <c r="H38" s="4">
        <v>6</v>
      </c>
      <c r="I38" s="5">
        <v>635</v>
      </c>
      <c r="J38" s="5">
        <v>1609.4117647058824</v>
      </c>
      <c r="K38" s="5">
        <v>1430</v>
      </c>
      <c r="L38" s="5">
        <v>1786.3636363636363</v>
      </c>
      <c r="M38" s="5">
        <v>1175</v>
      </c>
      <c r="N38" s="5">
        <v>1340.6666666666667</v>
      </c>
      <c r="O38" s="5">
        <v>20</v>
      </c>
      <c r="P38" s="5">
        <v>516.1016949152543</v>
      </c>
      <c r="Q38" s="5">
        <v>1290</v>
      </c>
      <c r="R38" s="5">
        <v>1110.967741935484</v>
      </c>
      <c r="S38" s="4">
        <v>690</v>
      </c>
      <c r="T38" s="4">
        <v>1383.3333333333333</v>
      </c>
      <c r="U38" s="4">
        <f t="shared" si="8"/>
        <v>5240</v>
      </c>
      <c r="V38" s="5">
        <f t="shared" si="9"/>
        <v>7746.844837920256</v>
      </c>
      <c r="W38" s="5">
        <f t="shared" si="10"/>
        <v>2506.8448379202564</v>
      </c>
    </row>
    <row r="39" spans="1:23" ht="12.75">
      <c r="A39" s="4" t="s">
        <v>47</v>
      </c>
      <c r="B39" s="4" t="s">
        <v>22</v>
      </c>
      <c r="C39" s="4">
        <v>6</v>
      </c>
      <c r="D39" s="4" t="s">
        <v>191</v>
      </c>
      <c r="F39" s="4" t="s">
        <v>10</v>
      </c>
      <c r="G39" s="4" t="s">
        <v>11</v>
      </c>
      <c r="H39" s="4">
        <v>6</v>
      </c>
      <c r="I39" s="5">
        <v>2000</v>
      </c>
      <c r="J39" s="5">
        <v>1330</v>
      </c>
      <c r="K39" s="5">
        <v>1240</v>
      </c>
      <c r="L39" s="5">
        <v>1786.3636363636363</v>
      </c>
      <c r="M39" s="5">
        <v>1135</v>
      </c>
      <c r="N39" s="5">
        <v>1325</v>
      </c>
      <c r="O39" s="5">
        <v>50</v>
      </c>
      <c r="P39" s="5">
        <v>516.1016949152543</v>
      </c>
      <c r="Q39" s="5">
        <v>615</v>
      </c>
      <c r="R39" s="5">
        <v>2495.5813953488373</v>
      </c>
      <c r="S39" s="4">
        <v>1215</v>
      </c>
      <c r="T39" s="4">
        <v>1305.576923076923</v>
      </c>
      <c r="U39" s="4">
        <f t="shared" si="8"/>
        <v>6255</v>
      </c>
      <c r="V39" s="5">
        <f t="shared" si="9"/>
        <v>8758.623649704652</v>
      </c>
      <c r="W39" s="5">
        <f t="shared" si="10"/>
        <v>2503.623649704652</v>
      </c>
    </row>
    <row r="40" spans="1:23" ht="12.75">
      <c r="A40" s="4" t="s">
        <v>23</v>
      </c>
      <c r="B40" s="4" t="s">
        <v>11</v>
      </c>
      <c r="C40" s="4">
        <v>6</v>
      </c>
      <c r="D40" s="4" t="s">
        <v>191</v>
      </c>
      <c r="F40" s="4" t="s">
        <v>24</v>
      </c>
      <c r="G40" s="4" t="s">
        <v>25</v>
      </c>
      <c r="H40" s="4">
        <v>6</v>
      </c>
      <c r="I40" s="5">
        <v>1920</v>
      </c>
      <c r="J40" s="5">
        <v>1330</v>
      </c>
      <c r="K40" s="5">
        <v>930</v>
      </c>
      <c r="L40" s="5">
        <v>1786.3636363636363</v>
      </c>
      <c r="M40" s="5">
        <v>610</v>
      </c>
      <c r="N40" s="5">
        <v>1325</v>
      </c>
      <c r="O40" s="5">
        <v>0</v>
      </c>
      <c r="P40" s="5">
        <v>0</v>
      </c>
      <c r="Q40" s="5">
        <v>530</v>
      </c>
      <c r="R40" s="5">
        <v>2495.5813953488373</v>
      </c>
      <c r="S40" s="4">
        <v>2495</v>
      </c>
      <c r="T40" s="4">
        <v>1305.576923076923</v>
      </c>
      <c r="U40" s="4">
        <f t="shared" si="8"/>
        <v>6485</v>
      </c>
      <c r="V40" s="5">
        <f t="shared" si="9"/>
        <v>8242.521954789398</v>
      </c>
      <c r="W40" s="5">
        <f t="shared" si="10"/>
        <v>1757.5219547893976</v>
      </c>
    </row>
    <row r="41" spans="1:23" ht="12.75">
      <c r="A41" s="4" t="s">
        <v>21</v>
      </c>
      <c r="B41" s="4" t="s">
        <v>22</v>
      </c>
      <c r="C41" s="4">
        <v>6</v>
      </c>
      <c r="D41" s="4" t="s">
        <v>191</v>
      </c>
      <c r="F41" s="4" t="s">
        <v>47</v>
      </c>
      <c r="G41" s="4" t="s">
        <v>22</v>
      </c>
      <c r="H41" s="4">
        <v>6</v>
      </c>
      <c r="I41" s="5">
        <v>1075</v>
      </c>
      <c r="J41" s="5">
        <v>1609.4117647058824</v>
      </c>
      <c r="K41" s="5">
        <v>1350</v>
      </c>
      <c r="L41" s="5">
        <v>1173</v>
      </c>
      <c r="M41" s="5">
        <v>1690</v>
      </c>
      <c r="N41" s="5">
        <v>1340.6666666666667</v>
      </c>
      <c r="O41" s="5">
        <v>1035</v>
      </c>
      <c r="P41" s="5">
        <v>516.1016949152543</v>
      </c>
      <c r="Q41" s="5">
        <v>350</v>
      </c>
      <c r="R41" s="5">
        <v>1110.967741935484</v>
      </c>
      <c r="S41" s="4">
        <v>545</v>
      </c>
      <c r="T41" s="4">
        <v>1383.3333333333333</v>
      </c>
      <c r="U41" s="4">
        <f t="shared" si="8"/>
        <v>6045</v>
      </c>
      <c r="V41" s="5">
        <f t="shared" si="9"/>
        <v>7133.48120155662</v>
      </c>
      <c r="W41" s="5">
        <f t="shared" si="10"/>
        <v>1088.4812015566204</v>
      </c>
    </row>
    <row r="42" spans="1:23" ht="12.75">
      <c r="A42" s="4" t="s">
        <v>10</v>
      </c>
      <c r="B42" s="4" t="s">
        <v>11</v>
      </c>
      <c r="C42" s="4">
        <v>6</v>
      </c>
      <c r="D42" s="4" t="s">
        <v>191</v>
      </c>
      <c r="F42" s="4" t="s">
        <v>45</v>
      </c>
      <c r="G42" s="4" t="s">
        <v>36</v>
      </c>
      <c r="H42" s="4">
        <v>6</v>
      </c>
      <c r="I42" s="5">
        <v>355</v>
      </c>
      <c r="J42" s="5">
        <v>1609.4117647058824</v>
      </c>
      <c r="K42" s="5">
        <v>1000</v>
      </c>
      <c r="L42" s="5">
        <v>1173</v>
      </c>
      <c r="M42" s="5">
        <v>1550</v>
      </c>
      <c r="N42" s="5">
        <v>1340.6666666666667</v>
      </c>
      <c r="O42" s="5">
        <v>185</v>
      </c>
      <c r="P42" s="5">
        <v>516.1016949152543</v>
      </c>
      <c r="Q42" s="5">
        <v>1150</v>
      </c>
      <c r="R42" s="5">
        <v>1110.967741935484</v>
      </c>
      <c r="S42" s="4">
        <v>1975</v>
      </c>
      <c r="T42" s="4">
        <v>1383.3333333333333</v>
      </c>
      <c r="U42" s="4">
        <f t="shared" si="8"/>
        <v>6215</v>
      </c>
      <c r="V42" s="5">
        <f t="shared" si="9"/>
        <v>7133.48120155662</v>
      </c>
      <c r="W42" s="5">
        <f t="shared" si="10"/>
        <v>918.4812015566204</v>
      </c>
    </row>
    <row r="43" spans="1:23" ht="12.75">
      <c r="A43" s="4" t="s">
        <v>32</v>
      </c>
      <c r="B43" s="4" t="s">
        <v>33</v>
      </c>
      <c r="C43" s="4">
        <v>6</v>
      </c>
      <c r="D43" s="4" t="s">
        <v>193</v>
      </c>
      <c r="F43" s="4" t="s">
        <v>46</v>
      </c>
      <c r="G43" s="4" t="s">
        <v>11</v>
      </c>
      <c r="H43" s="4">
        <v>6</v>
      </c>
      <c r="I43" s="5">
        <v>1010</v>
      </c>
      <c r="J43" s="5">
        <v>1609.4117647058824</v>
      </c>
      <c r="K43" s="5">
        <v>1845</v>
      </c>
      <c r="L43" s="5">
        <v>1173</v>
      </c>
      <c r="M43" s="5">
        <v>1545</v>
      </c>
      <c r="N43" s="5">
        <v>1340.6666666666667</v>
      </c>
      <c r="O43" s="5">
        <v>0</v>
      </c>
      <c r="P43" s="5">
        <v>0</v>
      </c>
      <c r="Q43" s="5">
        <v>1155</v>
      </c>
      <c r="R43" s="5">
        <v>1110.967741935484</v>
      </c>
      <c r="S43" s="4">
        <v>155</v>
      </c>
      <c r="T43" s="4">
        <v>1305.576923076923</v>
      </c>
      <c r="U43" s="4">
        <f t="shared" si="8"/>
        <v>5710</v>
      </c>
      <c r="V43" s="5">
        <f t="shared" si="9"/>
        <v>6539.623096384956</v>
      </c>
      <c r="W43" s="5">
        <f t="shared" si="10"/>
        <v>829.6230963849557</v>
      </c>
    </row>
    <row r="44" spans="1:23" ht="12.75">
      <c r="A44" s="4" t="s">
        <v>24</v>
      </c>
      <c r="B44" s="4" t="s">
        <v>25</v>
      </c>
      <c r="C44" s="4">
        <v>6</v>
      </c>
      <c r="D44" s="4" t="s">
        <v>193</v>
      </c>
      <c r="F44" s="4" t="s">
        <v>80</v>
      </c>
      <c r="G44" s="4" t="s">
        <v>81</v>
      </c>
      <c r="H44" s="4">
        <v>6</v>
      </c>
      <c r="I44" s="5">
        <v>605</v>
      </c>
      <c r="J44" s="5">
        <v>1143.050847457627</v>
      </c>
      <c r="K44" s="5">
        <v>315</v>
      </c>
      <c r="L44" s="5">
        <v>1390.327868852459</v>
      </c>
      <c r="M44" s="5">
        <v>605</v>
      </c>
      <c r="N44" s="5">
        <v>833.8983050847457</v>
      </c>
      <c r="O44" s="5">
        <v>0</v>
      </c>
      <c r="P44" s="5">
        <v>0</v>
      </c>
      <c r="Q44" s="5">
        <v>1375</v>
      </c>
      <c r="R44" s="5">
        <v>1169.5238095238096</v>
      </c>
      <c r="S44" s="4">
        <v>1455</v>
      </c>
      <c r="T44" s="4">
        <v>544.2105263157895</v>
      </c>
      <c r="U44" s="4">
        <f t="shared" si="8"/>
        <v>4355</v>
      </c>
      <c r="V44" s="5">
        <f t="shared" si="9"/>
        <v>5081.011357234431</v>
      </c>
      <c r="W44" s="5">
        <f t="shared" si="10"/>
        <v>726.0113572344308</v>
      </c>
    </row>
    <row r="45" spans="1:23" ht="12.75">
      <c r="A45" s="4" t="s">
        <v>19</v>
      </c>
      <c r="B45" s="4" t="s">
        <v>20</v>
      </c>
      <c r="C45" s="4">
        <v>6</v>
      </c>
      <c r="D45" s="4" t="s">
        <v>192</v>
      </c>
      <c r="F45" s="4" t="s">
        <v>35</v>
      </c>
      <c r="G45" s="4" t="s">
        <v>36</v>
      </c>
      <c r="H45" s="4">
        <v>6</v>
      </c>
      <c r="I45" s="5">
        <v>1360</v>
      </c>
      <c r="J45" s="5">
        <v>1330</v>
      </c>
      <c r="K45" s="5">
        <v>790</v>
      </c>
      <c r="L45" s="5">
        <v>1786.3636363636363</v>
      </c>
      <c r="M45" s="5">
        <v>830</v>
      </c>
      <c r="N45" s="5">
        <v>1325</v>
      </c>
      <c r="O45" s="5">
        <v>135</v>
      </c>
      <c r="P45" s="5">
        <v>516.1016949152543</v>
      </c>
      <c r="Q45" s="5">
        <v>1310</v>
      </c>
      <c r="R45" s="5">
        <v>1110.967741935484</v>
      </c>
      <c r="S45" s="4">
        <v>2625</v>
      </c>
      <c r="T45" s="4">
        <v>1305.576923076923</v>
      </c>
      <c r="U45" s="4">
        <f t="shared" si="8"/>
        <v>7050</v>
      </c>
      <c r="V45" s="5">
        <f t="shared" si="9"/>
        <v>7374.009996291297</v>
      </c>
      <c r="W45" s="5">
        <f t="shared" si="10"/>
        <v>324.0099962912973</v>
      </c>
    </row>
    <row r="46" spans="1:23" ht="12.75">
      <c r="A46" s="4" t="s">
        <v>45</v>
      </c>
      <c r="B46" s="4" t="s">
        <v>36</v>
      </c>
      <c r="C46" s="4">
        <v>6</v>
      </c>
      <c r="D46" s="4" t="s">
        <v>192</v>
      </c>
      <c r="F46" s="4" t="s">
        <v>40</v>
      </c>
      <c r="G46" s="4" t="s">
        <v>11</v>
      </c>
      <c r="H46" s="4">
        <v>6</v>
      </c>
      <c r="I46" s="5">
        <v>250</v>
      </c>
      <c r="J46" s="5">
        <v>1609.4117647058824</v>
      </c>
      <c r="K46" s="5">
        <v>1035</v>
      </c>
      <c r="L46" s="5">
        <v>1173</v>
      </c>
      <c r="M46" s="5">
        <v>0</v>
      </c>
      <c r="N46" s="5">
        <v>0</v>
      </c>
      <c r="O46" s="5">
        <v>0</v>
      </c>
      <c r="P46" s="5">
        <v>0</v>
      </c>
      <c r="Q46" s="5">
        <v>2665</v>
      </c>
      <c r="R46" s="5">
        <v>1110.967741935484</v>
      </c>
      <c r="S46" s="4">
        <v>0</v>
      </c>
      <c r="T46" s="4">
        <v>0</v>
      </c>
      <c r="U46" s="4">
        <f t="shared" si="8"/>
        <v>3950</v>
      </c>
      <c r="V46" s="5">
        <f t="shared" si="9"/>
        <v>3893.3795066413663</v>
      </c>
      <c r="W46" s="5">
        <f t="shared" si="10"/>
        <v>-56.62049335863367</v>
      </c>
    </row>
    <row r="47" spans="1:23" ht="12.75">
      <c r="A47" s="4" t="s">
        <v>35</v>
      </c>
      <c r="B47" s="4" t="s">
        <v>36</v>
      </c>
      <c r="C47" s="4">
        <v>6</v>
      </c>
      <c r="D47" s="4" t="s">
        <v>192</v>
      </c>
      <c r="F47" s="4" t="s">
        <v>19</v>
      </c>
      <c r="G47" s="4" t="s">
        <v>20</v>
      </c>
      <c r="H47" s="4">
        <v>6</v>
      </c>
      <c r="I47" s="5">
        <v>265</v>
      </c>
      <c r="J47" s="5">
        <v>1330</v>
      </c>
      <c r="K47" s="5">
        <v>1700</v>
      </c>
      <c r="L47" s="5">
        <v>1786.3636363636363</v>
      </c>
      <c r="M47" s="5">
        <v>2330</v>
      </c>
      <c r="N47" s="5">
        <v>1325</v>
      </c>
      <c r="O47" s="5">
        <v>0</v>
      </c>
      <c r="P47" s="5">
        <v>0</v>
      </c>
      <c r="Q47" s="5">
        <v>1660</v>
      </c>
      <c r="R47" s="5">
        <v>1110.967741935484</v>
      </c>
      <c r="S47" s="4">
        <v>2190</v>
      </c>
      <c r="T47" s="4">
        <v>1305.576923076923</v>
      </c>
      <c r="U47" s="4">
        <f t="shared" si="8"/>
        <v>8145</v>
      </c>
      <c r="V47" s="5">
        <f t="shared" si="9"/>
        <v>6857.908301376043</v>
      </c>
      <c r="W47" s="5">
        <f t="shared" si="10"/>
        <v>-1287.0916986239572</v>
      </c>
    </row>
    <row r="48" spans="1:23" ht="12.75">
      <c r="A48" s="4" t="s">
        <v>30</v>
      </c>
      <c r="B48" s="4" t="s">
        <v>27</v>
      </c>
      <c r="C48" s="4">
        <v>6</v>
      </c>
      <c r="D48" s="4" t="s">
        <v>192</v>
      </c>
      <c r="F48" s="4" t="s">
        <v>30</v>
      </c>
      <c r="G48" s="4" t="s">
        <v>27</v>
      </c>
      <c r="H48" s="4">
        <v>6</v>
      </c>
      <c r="I48" s="5">
        <v>2215</v>
      </c>
      <c r="J48" s="5">
        <v>1330</v>
      </c>
      <c r="K48" s="5">
        <v>3515</v>
      </c>
      <c r="L48" s="5">
        <v>1786.3636363636363</v>
      </c>
      <c r="M48" s="5">
        <v>1200</v>
      </c>
      <c r="N48" s="5">
        <v>1325</v>
      </c>
      <c r="O48" s="5">
        <v>235</v>
      </c>
      <c r="P48" s="5">
        <v>516.1016949152543</v>
      </c>
      <c r="Q48" s="5">
        <v>2270</v>
      </c>
      <c r="R48" s="5">
        <v>2495.5813953488373</v>
      </c>
      <c r="S48" s="4">
        <v>0</v>
      </c>
      <c r="T48" s="4">
        <v>0</v>
      </c>
      <c r="U48" s="4">
        <f t="shared" si="8"/>
        <v>9435</v>
      </c>
      <c r="V48" s="5">
        <f t="shared" si="9"/>
        <v>7453.046726627727</v>
      </c>
      <c r="W48" s="5">
        <f t="shared" si="10"/>
        <v>-1981.9532733722726</v>
      </c>
    </row>
    <row r="49" spans="1:23" ht="12.75">
      <c r="A49" s="4" t="s">
        <v>26</v>
      </c>
      <c r="B49" s="4" t="s">
        <v>27</v>
      </c>
      <c r="C49" s="4">
        <v>6</v>
      </c>
      <c r="D49" s="4" t="s">
        <v>192</v>
      </c>
      <c r="F49" s="4" t="s">
        <v>60</v>
      </c>
      <c r="G49" s="4" t="s">
        <v>61</v>
      </c>
      <c r="H49" s="4">
        <v>6</v>
      </c>
      <c r="I49" s="5">
        <v>690</v>
      </c>
      <c r="J49" s="5">
        <v>988.8888888888889</v>
      </c>
      <c r="K49" s="5">
        <v>3280</v>
      </c>
      <c r="L49" s="5">
        <v>1288.8461538461538</v>
      </c>
      <c r="M49" s="5">
        <v>305</v>
      </c>
      <c r="N49" s="5">
        <f>1056/2</f>
        <v>528</v>
      </c>
      <c r="O49" s="5">
        <v>0</v>
      </c>
      <c r="P49" s="5">
        <v>0</v>
      </c>
      <c r="Q49" s="5">
        <v>1620</v>
      </c>
      <c r="R49" s="5">
        <v>879.4444444444445</v>
      </c>
      <c r="S49" s="4">
        <v>1805</v>
      </c>
      <c r="T49" s="4">
        <v>1348.3333333333333</v>
      </c>
      <c r="U49" s="4">
        <f t="shared" si="8"/>
        <v>7700</v>
      </c>
      <c r="V49" s="5">
        <f t="shared" si="9"/>
        <v>5033.51282051282</v>
      </c>
      <c r="W49" s="5">
        <f t="shared" si="10"/>
        <v>-2666.4871794871797</v>
      </c>
    </row>
    <row r="50" spans="1:23" ht="12.75">
      <c r="A50" s="4"/>
      <c r="B50" s="4"/>
      <c r="C50" s="4"/>
      <c r="D50" s="4"/>
      <c r="F50" s="4" t="s">
        <v>32</v>
      </c>
      <c r="G50" s="4" t="s">
        <v>33</v>
      </c>
      <c r="H50" s="4">
        <v>6</v>
      </c>
      <c r="I50" s="5">
        <v>1570</v>
      </c>
      <c r="J50" s="5">
        <v>1609.4117647058824</v>
      </c>
      <c r="K50" s="5">
        <v>5350</v>
      </c>
      <c r="L50" s="5">
        <v>1173</v>
      </c>
      <c r="M50" s="5">
        <v>1750</v>
      </c>
      <c r="N50" s="5">
        <v>1340.6666666666667</v>
      </c>
      <c r="O50" s="5">
        <v>520</v>
      </c>
      <c r="P50" s="5">
        <v>516.1016949152543</v>
      </c>
      <c r="Q50" s="5">
        <v>1470</v>
      </c>
      <c r="R50" s="5">
        <v>1110.967741935484</v>
      </c>
      <c r="S50" s="4">
        <v>585</v>
      </c>
      <c r="T50" s="4">
        <v>1383.3333333333333</v>
      </c>
      <c r="U50" s="4">
        <f t="shared" si="8"/>
        <v>11245</v>
      </c>
      <c r="V50" s="5">
        <f t="shared" si="9"/>
        <v>7133.48120155662</v>
      </c>
      <c r="W50" s="5">
        <f t="shared" si="10"/>
        <v>-4111.51879844338</v>
      </c>
    </row>
    <row r="51" spans="1:23" ht="12.75">
      <c r="A51" s="4" t="s">
        <v>93</v>
      </c>
      <c r="B51" s="4" t="s">
        <v>65</v>
      </c>
      <c r="C51" s="4">
        <v>7</v>
      </c>
      <c r="D51" s="4" t="s">
        <v>194</v>
      </c>
      <c r="F51" s="4" t="s">
        <v>88</v>
      </c>
      <c r="G51" s="4" t="s">
        <v>171</v>
      </c>
      <c r="H51" s="4">
        <v>6</v>
      </c>
      <c r="I51" s="5">
        <v>4120</v>
      </c>
      <c r="J51" s="5">
        <v>988.8888888888889</v>
      </c>
      <c r="K51" s="5">
        <v>1520</v>
      </c>
      <c r="L51" s="5">
        <v>1288.8461538461538</v>
      </c>
      <c r="M51" s="5">
        <v>1180</v>
      </c>
      <c r="N51" s="5">
        <v>1056.4615384615386</v>
      </c>
      <c r="O51" s="5">
        <v>1235</v>
      </c>
      <c r="P51" s="5">
        <v>579.7058823529412</v>
      </c>
      <c r="Q51" s="5">
        <v>3240</v>
      </c>
      <c r="R51" s="5">
        <v>879.4444444444445</v>
      </c>
      <c r="S51" s="4">
        <v>1450</v>
      </c>
      <c r="T51" s="4">
        <v>1348.3333333333333</v>
      </c>
      <c r="U51" s="4">
        <f t="shared" si="8"/>
        <v>12745</v>
      </c>
      <c r="V51" s="5">
        <f t="shared" si="9"/>
        <v>6141.6802413273</v>
      </c>
      <c r="W51" s="5">
        <f t="shared" si="10"/>
        <v>-6603.3197586727</v>
      </c>
    </row>
    <row r="52" spans="1:23" ht="12.75">
      <c r="A52" s="4" t="s">
        <v>76</v>
      </c>
      <c r="B52" s="4" t="s">
        <v>77</v>
      </c>
      <c r="C52" s="4">
        <v>7</v>
      </c>
      <c r="D52" s="4" t="s">
        <v>194</v>
      </c>
      <c r="F52" s="4"/>
      <c r="G52" s="4"/>
      <c r="H52" s="4"/>
      <c r="I52" s="5"/>
      <c r="J52" s="5"/>
      <c r="K52" s="5"/>
      <c r="L52" s="5"/>
      <c r="M52" s="5"/>
      <c r="N52" s="5"/>
      <c r="O52" s="5"/>
      <c r="P52" s="5"/>
      <c r="Q52" s="5"/>
      <c r="R52" s="5"/>
      <c r="S52" s="4"/>
      <c r="T52" s="4"/>
      <c r="U52" s="4"/>
      <c r="V52" s="5"/>
      <c r="W52" s="5"/>
    </row>
    <row r="53" spans="1:23" ht="12.75">
      <c r="A53" s="4" t="s">
        <v>64</v>
      </c>
      <c r="B53" s="4" t="s">
        <v>65</v>
      </c>
      <c r="C53" s="4">
        <v>7</v>
      </c>
      <c r="D53" s="4" t="s">
        <v>194</v>
      </c>
      <c r="F53" s="4" t="s">
        <v>93</v>
      </c>
      <c r="G53" s="4" t="s">
        <v>65</v>
      </c>
      <c r="H53" s="4">
        <v>7</v>
      </c>
      <c r="I53" s="5">
        <v>0</v>
      </c>
      <c r="J53" s="5">
        <v>0</v>
      </c>
      <c r="K53" s="5">
        <v>0</v>
      </c>
      <c r="L53" s="5">
        <v>0</v>
      </c>
      <c r="M53" s="5">
        <v>420</v>
      </c>
      <c r="N53" s="5">
        <v>1232.5384615384614</v>
      </c>
      <c r="O53" s="5">
        <v>0</v>
      </c>
      <c r="P53" s="5">
        <v>0</v>
      </c>
      <c r="Q53" s="5">
        <v>0</v>
      </c>
      <c r="R53" s="5">
        <v>0</v>
      </c>
      <c r="S53" s="4">
        <v>695</v>
      </c>
      <c r="T53" s="4">
        <v>1573.0555555555557</v>
      </c>
      <c r="U53" s="4">
        <f aca="true" t="shared" si="11" ref="U53:V56">S53+Q53+O53+M53+K53+I53</f>
        <v>1115</v>
      </c>
      <c r="V53" s="5">
        <f t="shared" si="11"/>
        <v>2805.594017094017</v>
      </c>
      <c r="W53" s="5">
        <f>V53-U53</f>
        <v>1690.594017094017</v>
      </c>
    </row>
    <row r="54" spans="1:23" ht="12.75">
      <c r="A54" s="4" t="s">
        <v>82</v>
      </c>
      <c r="B54" s="4" t="s">
        <v>65</v>
      </c>
      <c r="C54" s="4">
        <v>7</v>
      </c>
      <c r="D54" s="4" t="s">
        <v>194</v>
      </c>
      <c r="F54" s="4" t="s">
        <v>76</v>
      </c>
      <c r="G54" s="4" t="s">
        <v>77</v>
      </c>
      <c r="H54" s="4">
        <v>7</v>
      </c>
      <c r="I54" s="5">
        <v>2180</v>
      </c>
      <c r="J54" s="5">
        <v>1333.5593220338983</v>
      </c>
      <c r="K54" s="5">
        <v>685</v>
      </c>
      <c r="L54" s="5">
        <v>1622.049180327869</v>
      </c>
      <c r="M54" s="5">
        <v>1085</v>
      </c>
      <c r="N54" s="5">
        <v>972.8813559322034</v>
      </c>
      <c r="O54" s="5">
        <v>0</v>
      </c>
      <c r="P54" s="5">
        <v>0</v>
      </c>
      <c r="Q54" s="5">
        <v>1160</v>
      </c>
      <c r="R54" s="5">
        <v>1364.4444444444443</v>
      </c>
      <c r="S54" s="4">
        <v>10</v>
      </c>
      <c r="T54" s="4">
        <v>634.9122807017544</v>
      </c>
      <c r="U54" s="4">
        <f t="shared" si="11"/>
        <v>5120</v>
      </c>
      <c r="V54" s="5">
        <f t="shared" si="11"/>
        <v>5927.846583440169</v>
      </c>
      <c r="W54" s="5">
        <f>V54-U54</f>
        <v>807.8465834401686</v>
      </c>
    </row>
    <row r="55" spans="6:23" ht="12.75">
      <c r="F55" s="4" t="s">
        <v>82</v>
      </c>
      <c r="G55" s="4" t="s">
        <v>65</v>
      </c>
      <c r="H55" s="4">
        <v>7</v>
      </c>
      <c r="I55" s="5">
        <v>5360</v>
      </c>
      <c r="J55" s="5">
        <v>1333.5593220338983</v>
      </c>
      <c r="K55" s="5">
        <v>1825</v>
      </c>
      <c r="L55" s="5">
        <v>1622.049180327869</v>
      </c>
      <c r="M55" s="5">
        <v>2430</v>
      </c>
      <c r="N55" s="5">
        <v>972.8813559322034</v>
      </c>
      <c r="O55" s="5">
        <v>0</v>
      </c>
      <c r="P55" s="5">
        <v>0</v>
      </c>
      <c r="Q55" s="5">
        <v>1355</v>
      </c>
      <c r="R55" s="5">
        <v>1364.4444444444443</v>
      </c>
      <c r="S55" s="4">
        <v>175</v>
      </c>
      <c r="T55" s="4">
        <v>1573.0555555555557</v>
      </c>
      <c r="U55" s="4">
        <f t="shared" si="11"/>
        <v>11145</v>
      </c>
      <c r="V55" s="5">
        <f t="shared" si="11"/>
        <v>6865.989858293971</v>
      </c>
      <c r="W55" s="5">
        <f>V55-U55</f>
        <v>-4279.010141706029</v>
      </c>
    </row>
    <row r="56" spans="6:23" ht="12.75">
      <c r="F56" s="4" t="s">
        <v>64</v>
      </c>
      <c r="G56" s="4" t="s">
        <v>65</v>
      </c>
      <c r="H56" s="4">
        <v>7</v>
      </c>
      <c r="I56" s="5">
        <v>1380</v>
      </c>
      <c r="J56" s="5">
        <v>1153.7037037037037</v>
      </c>
      <c r="K56" s="5">
        <v>2745</v>
      </c>
      <c r="L56" s="5">
        <v>1503.6538461538462</v>
      </c>
      <c r="M56" s="5">
        <v>2800</v>
      </c>
      <c r="N56" s="5">
        <v>1232.5384615384614</v>
      </c>
      <c r="O56" s="5">
        <v>0</v>
      </c>
      <c r="P56" s="5">
        <v>0</v>
      </c>
      <c r="Q56" s="5">
        <v>2690</v>
      </c>
      <c r="R56" s="5">
        <v>1026.0185185185185</v>
      </c>
      <c r="S56" s="4">
        <v>1230</v>
      </c>
      <c r="T56" s="4">
        <v>1573.0555555555557</v>
      </c>
      <c r="U56" s="4">
        <f t="shared" si="11"/>
        <v>10845</v>
      </c>
      <c r="V56" s="5">
        <f t="shared" si="11"/>
        <v>6488.970085470085</v>
      </c>
      <c r="W56" s="5">
        <f>V56-U56</f>
        <v>-4356.029914529915</v>
      </c>
    </row>
    <row r="57" spans="6:23" ht="12.7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  <c r="W57" s="4"/>
    </row>
    <row r="58" spans="6:23" ht="12.7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view="pageBreakPreview" zoomScale="60" zoomScalePageLayoutView="0" workbookViewId="0" topLeftCell="A1">
      <pane ySplit="300" topLeftCell="A9" activePane="bottomLeft" state="split"/>
      <selection pane="topLeft" activeCell="A1" sqref="A1"/>
      <selection pane="bottomLeft" activeCell="C55" sqref="C55"/>
    </sheetView>
  </sheetViews>
  <sheetFormatPr defaultColWidth="9.140625" defaultRowHeight="12.75"/>
  <cols>
    <col min="1" max="1" width="18.7109375" style="0" customWidth="1"/>
    <col min="2" max="2" width="16.57421875" style="0" customWidth="1"/>
    <col min="10" max="10" width="6.140625" style="0" customWidth="1"/>
    <col min="11" max="12" width="13.28125" style="0" customWidth="1"/>
    <col min="13" max="13" width="23.00390625" style="0" customWidth="1"/>
  </cols>
  <sheetData>
    <row r="1" spans="1:13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34</v>
      </c>
      <c r="J1" s="3" t="s">
        <v>12</v>
      </c>
      <c r="K1" s="3" t="s">
        <v>163</v>
      </c>
      <c r="L1" s="3" t="s">
        <v>37</v>
      </c>
      <c r="M1" s="3" t="s">
        <v>164</v>
      </c>
    </row>
    <row r="2" spans="1:13" ht="12.75">
      <c r="A2" s="4" t="s">
        <v>38</v>
      </c>
      <c r="B2" s="4" t="s">
        <v>39</v>
      </c>
      <c r="C2" s="4">
        <v>3</v>
      </c>
      <c r="D2" s="4">
        <v>1</v>
      </c>
      <c r="E2" s="4">
        <v>0</v>
      </c>
      <c r="F2" s="4">
        <v>1</v>
      </c>
      <c r="G2" s="4">
        <v>0</v>
      </c>
      <c r="H2" s="4"/>
      <c r="I2" s="4"/>
      <c r="J2" s="4" t="s">
        <v>13</v>
      </c>
      <c r="K2" s="4">
        <f aca="true" t="shared" si="0" ref="K2:K12">(D2*10)+(E2*25)+(F2*50)+G2+I2</f>
        <v>60</v>
      </c>
      <c r="L2" s="4">
        <f aca="true" t="shared" si="1" ref="L2:L12">11970*C2/54</f>
        <v>665</v>
      </c>
      <c r="M2" s="4"/>
    </row>
    <row r="3" spans="1:13" ht="12.75">
      <c r="A3" s="4" t="s">
        <v>15</v>
      </c>
      <c r="B3" s="4" t="s">
        <v>16</v>
      </c>
      <c r="C3" s="4">
        <v>3</v>
      </c>
      <c r="D3" s="4">
        <v>16</v>
      </c>
      <c r="E3" s="4">
        <v>0</v>
      </c>
      <c r="F3" s="4">
        <v>0</v>
      </c>
      <c r="G3" s="4">
        <v>0</v>
      </c>
      <c r="H3" s="4"/>
      <c r="I3" s="4"/>
      <c r="J3" s="4" t="s">
        <v>13</v>
      </c>
      <c r="K3" s="4">
        <f t="shared" si="0"/>
        <v>160</v>
      </c>
      <c r="L3" s="4">
        <f t="shared" si="1"/>
        <v>665</v>
      </c>
      <c r="M3" s="4"/>
    </row>
    <row r="4" spans="1:13" ht="12.75">
      <c r="A4" s="4" t="s">
        <v>23</v>
      </c>
      <c r="B4" s="4" t="s">
        <v>11</v>
      </c>
      <c r="C4" s="4">
        <v>6</v>
      </c>
      <c r="D4" s="4">
        <v>14</v>
      </c>
      <c r="E4" s="4">
        <v>2</v>
      </c>
      <c r="F4" s="4">
        <v>0</v>
      </c>
      <c r="G4" s="4">
        <v>0</v>
      </c>
      <c r="H4" s="4"/>
      <c r="I4" s="4"/>
      <c r="J4" s="4" t="s">
        <v>13</v>
      </c>
      <c r="K4" s="4">
        <f t="shared" si="0"/>
        <v>190</v>
      </c>
      <c r="L4" s="4">
        <f t="shared" si="1"/>
        <v>1330</v>
      </c>
      <c r="M4" s="4"/>
    </row>
    <row r="5" spans="1:13" ht="12.75">
      <c r="A5" s="4" t="s">
        <v>19</v>
      </c>
      <c r="B5" s="4" t="s">
        <v>20</v>
      </c>
      <c r="C5" s="4">
        <v>6</v>
      </c>
      <c r="D5" s="4">
        <v>9</v>
      </c>
      <c r="E5" s="4">
        <v>1</v>
      </c>
      <c r="F5" s="4">
        <v>3</v>
      </c>
      <c r="G5" s="4">
        <v>0</v>
      </c>
      <c r="H5" s="4"/>
      <c r="I5" s="4"/>
      <c r="J5" s="4" t="s">
        <v>13</v>
      </c>
      <c r="K5" s="4">
        <f t="shared" si="0"/>
        <v>265</v>
      </c>
      <c r="L5" s="4">
        <f t="shared" si="1"/>
        <v>1330</v>
      </c>
      <c r="M5" s="4"/>
    </row>
    <row r="6" spans="1:13" ht="12.75">
      <c r="A6" s="4" t="s">
        <v>28</v>
      </c>
      <c r="B6" s="4" t="s">
        <v>29</v>
      </c>
      <c r="C6" s="4">
        <v>3</v>
      </c>
      <c r="D6" s="4">
        <v>25</v>
      </c>
      <c r="E6" s="4">
        <v>3</v>
      </c>
      <c r="F6" s="4">
        <v>3</v>
      </c>
      <c r="G6" s="4">
        <v>0</v>
      </c>
      <c r="H6" s="4"/>
      <c r="I6" s="4"/>
      <c r="J6" s="4" t="s">
        <v>13</v>
      </c>
      <c r="K6" s="4">
        <f t="shared" si="0"/>
        <v>475</v>
      </c>
      <c r="L6" s="4">
        <f t="shared" si="1"/>
        <v>665</v>
      </c>
      <c r="M6" s="4"/>
    </row>
    <row r="7" spans="1:13" ht="12.75">
      <c r="A7" s="4" t="s">
        <v>21</v>
      </c>
      <c r="B7" s="4" t="s">
        <v>22</v>
      </c>
      <c r="C7" s="4">
        <v>6</v>
      </c>
      <c r="D7" s="4">
        <v>37</v>
      </c>
      <c r="E7" s="4">
        <v>0</v>
      </c>
      <c r="F7" s="4">
        <v>14</v>
      </c>
      <c r="G7" s="4">
        <v>0</v>
      </c>
      <c r="H7" s="4"/>
      <c r="I7" s="4"/>
      <c r="J7" s="4" t="s">
        <v>13</v>
      </c>
      <c r="K7" s="4">
        <f t="shared" si="0"/>
        <v>1070</v>
      </c>
      <c r="L7" s="4">
        <f t="shared" si="1"/>
        <v>1330</v>
      </c>
      <c r="M7" s="4"/>
    </row>
    <row r="8" spans="1:13" ht="12.75">
      <c r="A8" s="4" t="s">
        <v>35</v>
      </c>
      <c r="B8" s="4" t="s">
        <v>36</v>
      </c>
      <c r="C8" s="4">
        <v>6</v>
      </c>
      <c r="D8" s="4">
        <v>76</v>
      </c>
      <c r="E8" s="4">
        <v>6</v>
      </c>
      <c r="F8" s="4">
        <v>9</v>
      </c>
      <c r="G8" s="4">
        <v>0</v>
      </c>
      <c r="H8" s="4"/>
      <c r="I8" s="4"/>
      <c r="J8" s="4" t="s">
        <v>13</v>
      </c>
      <c r="K8" s="4">
        <f t="shared" si="0"/>
        <v>1360</v>
      </c>
      <c r="L8" s="4">
        <f t="shared" si="1"/>
        <v>1330</v>
      </c>
      <c r="M8" s="4"/>
    </row>
    <row r="9" spans="1:13" ht="12.75">
      <c r="A9" s="4" t="s">
        <v>43</v>
      </c>
      <c r="B9" s="4" t="s">
        <v>44</v>
      </c>
      <c r="C9" s="4">
        <v>3</v>
      </c>
      <c r="D9" s="4">
        <v>35</v>
      </c>
      <c r="E9" s="4">
        <v>5</v>
      </c>
      <c r="F9" s="4">
        <v>21</v>
      </c>
      <c r="G9" s="4">
        <v>0</v>
      </c>
      <c r="H9" s="4"/>
      <c r="I9" s="4"/>
      <c r="J9" s="4" t="s">
        <v>13</v>
      </c>
      <c r="K9" s="4">
        <f t="shared" si="0"/>
        <v>1525</v>
      </c>
      <c r="L9" s="4">
        <f t="shared" si="1"/>
        <v>665</v>
      </c>
      <c r="M9" s="4"/>
    </row>
    <row r="10" spans="1:13" ht="12.75">
      <c r="A10" s="4" t="s">
        <v>24</v>
      </c>
      <c r="B10" s="4" t="s">
        <v>25</v>
      </c>
      <c r="C10" s="4">
        <v>6</v>
      </c>
      <c r="D10" s="4">
        <v>47</v>
      </c>
      <c r="E10" s="4">
        <v>8</v>
      </c>
      <c r="F10" s="4">
        <v>23</v>
      </c>
      <c r="G10" s="4">
        <v>100</v>
      </c>
      <c r="H10" s="4"/>
      <c r="I10" s="4"/>
      <c r="J10" s="4" t="s">
        <v>13</v>
      </c>
      <c r="K10" s="4">
        <f t="shared" si="0"/>
        <v>1920</v>
      </c>
      <c r="L10" s="4">
        <f t="shared" si="1"/>
        <v>1330</v>
      </c>
      <c r="M10" s="4"/>
    </row>
    <row r="11" spans="1:13" ht="12.75">
      <c r="A11" s="4" t="s">
        <v>10</v>
      </c>
      <c r="B11" s="4" t="s">
        <v>11</v>
      </c>
      <c r="C11" s="4">
        <v>6</v>
      </c>
      <c r="D11" s="4">
        <v>55</v>
      </c>
      <c r="E11" s="4">
        <v>8</v>
      </c>
      <c r="F11" s="4">
        <v>25</v>
      </c>
      <c r="G11" s="4">
        <v>0</v>
      </c>
      <c r="H11" s="4"/>
      <c r="I11" s="4"/>
      <c r="J11" s="4" t="s">
        <v>13</v>
      </c>
      <c r="K11" s="4">
        <f t="shared" si="0"/>
        <v>2000</v>
      </c>
      <c r="L11" s="4">
        <f t="shared" si="1"/>
        <v>1330</v>
      </c>
      <c r="M11" s="4"/>
    </row>
    <row r="12" spans="1:13" ht="12.75">
      <c r="A12" s="4" t="s">
        <v>30</v>
      </c>
      <c r="B12" s="4" t="s">
        <v>27</v>
      </c>
      <c r="C12" s="4">
        <v>6</v>
      </c>
      <c r="D12" s="4">
        <v>104</v>
      </c>
      <c r="E12" s="4">
        <v>9</v>
      </c>
      <c r="F12" s="4">
        <v>19</v>
      </c>
      <c r="G12" s="4">
        <v>0</v>
      </c>
      <c r="H12" s="4"/>
      <c r="I12" s="4"/>
      <c r="J12" s="4" t="s">
        <v>13</v>
      </c>
      <c r="K12" s="4">
        <f t="shared" si="0"/>
        <v>2215</v>
      </c>
      <c r="L12" s="4">
        <f t="shared" si="1"/>
        <v>1330</v>
      </c>
      <c r="M12" s="4"/>
    </row>
    <row r="13" spans="1:13" ht="12.75">
      <c r="A13" s="4"/>
      <c r="B13" s="4"/>
      <c r="C13" s="4">
        <f>SUM(C2:C12)</f>
        <v>54</v>
      </c>
      <c r="D13" s="4"/>
      <c r="E13" s="4"/>
      <c r="F13" s="4"/>
      <c r="G13" s="4"/>
      <c r="H13" s="4"/>
      <c r="I13" s="4"/>
      <c r="J13" s="4"/>
      <c r="K13" s="4"/>
      <c r="L13" s="4"/>
      <c r="M13" s="4">
        <f>SUM(K2:K12)</f>
        <v>11240</v>
      </c>
    </row>
    <row r="14" spans="1:13" ht="12.75">
      <c r="A14" s="4" t="s">
        <v>8</v>
      </c>
      <c r="B14" s="4" t="s">
        <v>9</v>
      </c>
      <c r="C14" s="4">
        <v>2.5</v>
      </c>
      <c r="D14" s="4">
        <v>0</v>
      </c>
      <c r="E14" s="4">
        <v>2</v>
      </c>
      <c r="F14" s="4">
        <v>0</v>
      </c>
      <c r="G14" s="4">
        <v>0</v>
      </c>
      <c r="H14" s="4"/>
      <c r="I14" s="4"/>
      <c r="J14" s="4" t="s">
        <v>14</v>
      </c>
      <c r="K14" s="4">
        <f aca="true" t="shared" si="2" ref="K14:K23">(D14*10)+(E14*25)+(F14*50)+G14+I14</f>
        <v>50</v>
      </c>
      <c r="L14" s="5">
        <f>13680*C14/51</f>
        <v>670.5882352941177</v>
      </c>
      <c r="M14" s="4"/>
    </row>
    <row r="15" spans="1:13" ht="12.75">
      <c r="A15" s="4" t="s">
        <v>40</v>
      </c>
      <c r="B15" s="4" t="s">
        <v>11</v>
      </c>
      <c r="C15" s="4">
        <v>6</v>
      </c>
      <c r="D15" s="4">
        <v>15</v>
      </c>
      <c r="E15" s="4">
        <v>0</v>
      </c>
      <c r="F15" s="4">
        <v>2</v>
      </c>
      <c r="G15" s="4">
        <v>0</v>
      </c>
      <c r="H15" s="4"/>
      <c r="I15" s="4"/>
      <c r="J15" s="4" t="s">
        <v>14</v>
      </c>
      <c r="K15" s="4">
        <f t="shared" si="2"/>
        <v>250</v>
      </c>
      <c r="L15" s="5">
        <f aca="true" t="shared" si="3" ref="L15:L23">13680*C15/51</f>
        <v>1609.4117647058824</v>
      </c>
      <c r="M15" s="4"/>
    </row>
    <row r="16" spans="1:13" ht="12.75">
      <c r="A16" s="4" t="s">
        <v>45</v>
      </c>
      <c r="B16" s="4" t="s">
        <v>36</v>
      </c>
      <c r="C16" s="4">
        <v>6</v>
      </c>
      <c r="D16" s="4">
        <v>28</v>
      </c>
      <c r="E16" s="4">
        <v>1</v>
      </c>
      <c r="F16" s="4">
        <v>1</v>
      </c>
      <c r="G16" s="4">
        <v>0</v>
      </c>
      <c r="H16" s="4"/>
      <c r="I16" s="4"/>
      <c r="J16" s="4" t="s">
        <v>14</v>
      </c>
      <c r="K16" s="4">
        <f t="shared" si="2"/>
        <v>355</v>
      </c>
      <c r="L16" s="5">
        <f t="shared" si="3"/>
        <v>1609.4117647058824</v>
      </c>
      <c r="M16" s="4"/>
    </row>
    <row r="17" spans="1:13" ht="12.75">
      <c r="A17" s="4" t="s">
        <v>26</v>
      </c>
      <c r="B17" s="4" t="s">
        <v>27</v>
      </c>
      <c r="C17" s="4">
        <v>6</v>
      </c>
      <c r="D17" s="4">
        <v>46</v>
      </c>
      <c r="E17" s="4">
        <v>5</v>
      </c>
      <c r="F17" s="4">
        <v>1</v>
      </c>
      <c r="G17" s="4">
        <v>0</v>
      </c>
      <c r="H17" s="4"/>
      <c r="I17" s="4"/>
      <c r="J17" s="4" t="s">
        <v>14</v>
      </c>
      <c r="K17" s="4">
        <f t="shared" si="2"/>
        <v>635</v>
      </c>
      <c r="L17" s="5">
        <f t="shared" si="3"/>
        <v>1609.4117647058824</v>
      </c>
      <c r="M17" s="4"/>
    </row>
    <row r="18" spans="1:13" ht="12.75">
      <c r="A18" s="4" t="s">
        <v>48</v>
      </c>
      <c r="B18" s="4" t="s">
        <v>42</v>
      </c>
      <c r="C18" s="4">
        <v>4</v>
      </c>
      <c r="D18" s="4">
        <v>33</v>
      </c>
      <c r="E18" s="4">
        <v>2</v>
      </c>
      <c r="F18" s="4">
        <v>7</v>
      </c>
      <c r="G18" s="4">
        <v>0</v>
      </c>
      <c r="H18" s="4"/>
      <c r="I18" s="4"/>
      <c r="J18" s="4" t="s">
        <v>14</v>
      </c>
      <c r="K18" s="4">
        <f t="shared" si="2"/>
        <v>730</v>
      </c>
      <c r="L18" s="5">
        <f t="shared" si="3"/>
        <v>1072.9411764705883</v>
      </c>
      <c r="M18" s="4"/>
    </row>
    <row r="19" spans="1:13" ht="12.75">
      <c r="A19" s="4" t="s">
        <v>46</v>
      </c>
      <c r="B19" s="4" t="s">
        <v>11</v>
      </c>
      <c r="C19" s="4">
        <v>6</v>
      </c>
      <c r="D19" s="4">
        <v>26</v>
      </c>
      <c r="E19" s="4">
        <v>4</v>
      </c>
      <c r="F19" s="4">
        <v>13</v>
      </c>
      <c r="G19" s="4">
        <v>0</v>
      </c>
      <c r="H19" s="4"/>
      <c r="I19" s="4"/>
      <c r="J19" s="4" t="s">
        <v>14</v>
      </c>
      <c r="K19" s="4">
        <f t="shared" si="2"/>
        <v>1010</v>
      </c>
      <c r="L19" s="5">
        <f t="shared" si="3"/>
        <v>1609.4117647058824</v>
      </c>
      <c r="M19" s="4"/>
    </row>
    <row r="20" spans="1:13" ht="12.75">
      <c r="A20" s="4" t="s">
        <v>47</v>
      </c>
      <c r="B20" s="4" t="s">
        <v>22</v>
      </c>
      <c r="C20" s="4">
        <v>6</v>
      </c>
      <c r="D20" s="4">
        <v>20</v>
      </c>
      <c r="E20" s="4">
        <v>5</v>
      </c>
      <c r="F20" s="4">
        <v>15</v>
      </c>
      <c r="G20" s="4">
        <v>0</v>
      </c>
      <c r="H20" s="4"/>
      <c r="I20" s="4"/>
      <c r="J20" s="4" t="s">
        <v>14</v>
      </c>
      <c r="K20" s="4">
        <f t="shared" si="2"/>
        <v>1075</v>
      </c>
      <c r="L20" s="5">
        <f t="shared" si="3"/>
        <v>1609.4117647058824</v>
      </c>
      <c r="M20" s="4"/>
    </row>
    <row r="21" spans="1:13" ht="12.75">
      <c r="A21" s="4" t="s">
        <v>17</v>
      </c>
      <c r="B21" s="4" t="s">
        <v>18</v>
      </c>
      <c r="C21" s="4">
        <v>5.5</v>
      </c>
      <c r="D21" s="4">
        <v>52</v>
      </c>
      <c r="E21" s="4">
        <v>4</v>
      </c>
      <c r="F21" s="4">
        <v>15</v>
      </c>
      <c r="G21" s="4">
        <v>0</v>
      </c>
      <c r="H21" s="4"/>
      <c r="I21" s="4"/>
      <c r="J21" s="4" t="s">
        <v>14</v>
      </c>
      <c r="K21" s="4">
        <f t="shared" si="2"/>
        <v>1370</v>
      </c>
      <c r="L21" s="5">
        <f t="shared" si="3"/>
        <v>1475.2941176470588</v>
      </c>
      <c r="M21" s="4"/>
    </row>
    <row r="22" spans="1:13" ht="12.75">
      <c r="A22" s="4" t="s">
        <v>32</v>
      </c>
      <c r="B22" s="4" t="s">
        <v>33</v>
      </c>
      <c r="C22" s="4">
        <v>6</v>
      </c>
      <c r="D22" s="4">
        <v>17</v>
      </c>
      <c r="E22" s="4">
        <v>10</v>
      </c>
      <c r="F22" s="4">
        <v>23</v>
      </c>
      <c r="G22" s="4">
        <v>0</v>
      </c>
      <c r="H22" s="4"/>
      <c r="I22" s="4"/>
      <c r="J22" s="4" t="s">
        <v>14</v>
      </c>
      <c r="K22" s="4">
        <f t="shared" si="2"/>
        <v>1570</v>
      </c>
      <c r="L22" s="5">
        <f t="shared" si="3"/>
        <v>1609.4117647058824</v>
      </c>
      <c r="M22" s="4"/>
    </row>
    <row r="23" spans="1:13" ht="12.75">
      <c r="A23" s="4" t="s">
        <v>41</v>
      </c>
      <c r="B23" s="4" t="s">
        <v>42</v>
      </c>
      <c r="C23" s="4">
        <v>4</v>
      </c>
      <c r="D23" s="4">
        <v>58</v>
      </c>
      <c r="E23" s="4">
        <v>9</v>
      </c>
      <c r="F23" s="4">
        <v>21</v>
      </c>
      <c r="G23" s="4">
        <v>0</v>
      </c>
      <c r="H23" s="4"/>
      <c r="I23" s="4"/>
      <c r="J23" s="4" t="s">
        <v>14</v>
      </c>
      <c r="K23" s="4">
        <f t="shared" si="2"/>
        <v>1855</v>
      </c>
      <c r="L23" s="5">
        <f t="shared" si="3"/>
        <v>1072.9411764705883</v>
      </c>
      <c r="M23" s="4"/>
    </row>
    <row r="24" spans="1:13" ht="12.75">
      <c r="A24" s="4"/>
      <c r="B24" s="4"/>
      <c r="C24" s="4">
        <f>SUM(C14:C23)</f>
        <v>52</v>
      </c>
      <c r="D24" s="4"/>
      <c r="E24" s="4"/>
      <c r="F24" s="4"/>
      <c r="G24" s="4"/>
      <c r="H24" s="4"/>
      <c r="I24" s="4"/>
      <c r="J24" s="4"/>
      <c r="K24" s="4"/>
      <c r="L24" s="5"/>
      <c r="M24" s="4">
        <f>SUM(K14:K23)</f>
        <v>8900</v>
      </c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>
        <f>SUM(K2:K23)</f>
        <v>20140</v>
      </c>
      <c r="L25" s="4"/>
      <c r="M25" s="4" t="s">
        <v>49</v>
      </c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 t="s">
        <v>72</v>
      </c>
      <c r="B27" s="4" t="s">
        <v>73</v>
      </c>
      <c r="C27" s="4">
        <v>5</v>
      </c>
      <c r="D27" s="4">
        <v>6</v>
      </c>
      <c r="E27" s="4">
        <v>0</v>
      </c>
      <c r="F27" s="4">
        <v>0</v>
      </c>
      <c r="G27" s="4">
        <v>0</v>
      </c>
      <c r="H27" s="4"/>
      <c r="I27" s="4"/>
      <c r="J27" s="4" t="s">
        <v>13</v>
      </c>
      <c r="K27" s="4">
        <f aca="true" t="shared" si="4" ref="K27:K51">(D27*10)+(E27*25)+(F27*50)+G27+I27</f>
        <v>60</v>
      </c>
      <c r="L27" s="5">
        <f>11240*C27/59</f>
        <v>952.542372881356</v>
      </c>
      <c r="M27" s="4"/>
    </row>
    <row r="28" spans="1:13" ht="12.75">
      <c r="A28" s="4" t="s">
        <v>54</v>
      </c>
      <c r="B28" s="4" t="s">
        <v>55</v>
      </c>
      <c r="C28" s="4">
        <v>3.5</v>
      </c>
      <c r="D28" s="4">
        <v>9</v>
      </c>
      <c r="E28" s="4">
        <v>0</v>
      </c>
      <c r="F28" s="4">
        <v>0</v>
      </c>
      <c r="G28" s="4">
        <v>0</v>
      </c>
      <c r="H28" s="4"/>
      <c r="I28" s="4"/>
      <c r="J28" s="4" t="s">
        <v>13</v>
      </c>
      <c r="K28" s="4">
        <f t="shared" si="4"/>
        <v>90</v>
      </c>
      <c r="L28" s="5">
        <f aca="true" t="shared" si="5" ref="L28:L39">11240*C28/59</f>
        <v>666.7796610169491</v>
      </c>
      <c r="M28" s="4"/>
    </row>
    <row r="29" spans="1:13" ht="12.75">
      <c r="A29" s="4" t="s">
        <v>69</v>
      </c>
      <c r="B29" s="4" t="s">
        <v>57</v>
      </c>
      <c r="C29" s="4">
        <v>4</v>
      </c>
      <c r="D29" s="4">
        <v>13</v>
      </c>
      <c r="E29" s="4">
        <v>0</v>
      </c>
      <c r="F29" s="4">
        <v>0</v>
      </c>
      <c r="G29" s="4">
        <v>0</v>
      </c>
      <c r="H29" s="4"/>
      <c r="I29" s="4"/>
      <c r="J29" s="4" t="s">
        <v>13</v>
      </c>
      <c r="K29" s="4">
        <f t="shared" si="4"/>
        <v>130</v>
      </c>
      <c r="L29" s="5">
        <f t="shared" si="5"/>
        <v>762.0338983050848</v>
      </c>
      <c r="M29" s="4"/>
    </row>
    <row r="30" spans="1:13" ht="12.75">
      <c r="A30" s="4" t="s">
        <v>67</v>
      </c>
      <c r="B30" s="4" t="s">
        <v>68</v>
      </c>
      <c r="C30" s="4">
        <v>3</v>
      </c>
      <c r="D30" s="4">
        <v>1</v>
      </c>
      <c r="E30" s="4">
        <v>3</v>
      </c>
      <c r="F30" s="4">
        <v>1</v>
      </c>
      <c r="G30" s="4">
        <v>0</v>
      </c>
      <c r="H30" s="4"/>
      <c r="I30" s="4"/>
      <c r="J30" s="4" t="s">
        <v>13</v>
      </c>
      <c r="K30" s="4">
        <f t="shared" si="4"/>
        <v>135</v>
      </c>
      <c r="L30" s="5">
        <f t="shared" si="5"/>
        <v>571.5254237288135</v>
      </c>
      <c r="M30" s="4"/>
    </row>
    <row r="31" spans="1:13" ht="12.75">
      <c r="A31" s="4" t="s">
        <v>86</v>
      </c>
      <c r="B31" s="4" t="s">
        <v>57</v>
      </c>
      <c r="C31" s="4">
        <v>4</v>
      </c>
      <c r="D31" s="4">
        <v>8</v>
      </c>
      <c r="E31" s="4">
        <v>0</v>
      </c>
      <c r="F31" s="4">
        <v>4</v>
      </c>
      <c r="G31" s="4">
        <v>0</v>
      </c>
      <c r="H31" s="4"/>
      <c r="I31" s="4"/>
      <c r="J31" s="4" t="s">
        <v>13</v>
      </c>
      <c r="K31" s="4">
        <f t="shared" si="4"/>
        <v>280</v>
      </c>
      <c r="L31" s="5">
        <f t="shared" si="5"/>
        <v>762.0338983050848</v>
      </c>
      <c r="M31" s="4"/>
    </row>
    <row r="32" spans="1:13" ht="12.75">
      <c r="A32" s="4" t="s">
        <v>66</v>
      </c>
      <c r="B32" s="4" t="s">
        <v>55</v>
      </c>
      <c r="C32" s="4">
        <v>3.5</v>
      </c>
      <c r="D32" s="4">
        <v>26</v>
      </c>
      <c r="E32" s="4">
        <v>1</v>
      </c>
      <c r="F32" s="4">
        <v>1</v>
      </c>
      <c r="G32" s="4">
        <v>0</v>
      </c>
      <c r="H32" s="4"/>
      <c r="I32" s="4"/>
      <c r="J32" s="4" t="s">
        <v>13</v>
      </c>
      <c r="K32" s="4">
        <f t="shared" si="4"/>
        <v>335</v>
      </c>
      <c r="L32" s="5">
        <f t="shared" si="5"/>
        <v>666.7796610169491</v>
      </c>
      <c r="M32" s="4"/>
    </row>
    <row r="33" spans="1:13" ht="12.75">
      <c r="A33" s="4" t="s">
        <v>74</v>
      </c>
      <c r="B33" s="4" t="s">
        <v>75</v>
      </c>
      <c r="C33" s="4">
        <v>3.5</v>
      </c>
      <c r="D33" s="4">
        <v>9</v>
      </c>
      <c r="E33" s="4">
        <v>4</v>
      </c>
      <c r="F33" s="4">
        <v>7</v>
      </c>
      <c r="G33" s="4">
        <v>0</v>
      </c>
      <c r="H33" s="4"/>
      <c r="I33" s="4"/>
      <c r="J33" s="4" t="s">
        <v>13</v>
      </c>
      <c r="K33" s="4">
        <f t="shared" si="4"/>
        <v>540</v>
      </c>
      <c r="L33" s="5">
        <f t="shared" si="5"/>
        <v>666.7796610169491</v>
      </c>
      <c r="M33" s="4"/>
    </row>
    <row r="34" spans="1:13" ht="12.75">
      <c r="A34" s="4" t="s">
        <v>83</v>
      </c>
      <c r="B34" s="4" t="s">
        <v>79</v>
      </c>
      <c r="C34" s="4">
        <v>5.5</v>
      </c>
      <c r="D34" s="4">
        <v>26</v>
      </c>
      <c r="E34" s="4">
        <v>1</v>
      </c>
      <c r="F34" s="4">
        <v>6</v>
      </c>
      <c r="G34" s="4">
        <v>0</v>
      </c>
      <c r="H34" s="4"/>
      <c r="I34" s="4"/>
      <c r="J34" s="4" t="s">
        <v>13</v>
      </c>
      <c r="K34" s="4">
        <f t="shared" si="4"/>
        <v>585</v>
      </c>
      <c r="L34" s="5">
        <f t="shared" si="5"/>
        <v>1047.7966101694915</v>
      </c>
      <c r="M34" s="4"/>
    </row>
    <row r="35" spans="1:13" ht="12.75">
      <c r="A35" s="4" t="s">
        <v>80</v>
      </c>
      <c r="B35" s="4" t="s">
        <v>81</v>
      </c>
      <c r="C35" s="4">
        <v>6.5</v>
      </c>
      <c r="D35" s="4">
        <v>38</v>
      </c>
      <c r="E35" s="4">
        <v>3</v>
      </c>
      <c r="F35" s="4">
        <v>3</v>
      </c>
      <c r="G35" s="4">
        <v>0</v>
      </c>
      <c r="H35" s="4"/>
      <c r="I35" s="4"/>
      <c r="J35" s="4" t="s">
        <v>13</v>
      </c>
      <c r="K35" s="4">
        <f t="shared" si="4"/>
        <v>605</v>
      </c>
      <c r="L35" s="5">
        <f t="shared" si="5"/>
        <v>1238.3050847457628</v>
      </c>
      <c r="M35" s="4"/>
    </row>
    <row r="36" spans="1:13" ht="12.75">
      <c r="A36" s="4" t="s">
        <v>70</v>
      </c>
      <c r="B36" s="4" t="s">
        <v>71</v>
      </c>
      <c r="C36" s="4">
        <v>4.5</v>
      </c>
      <c r="D36" s="4">
        <v>57</v>
      </c>
      <c r="E36" s="4">
        <v>2</v>
      </c>
      <c r="F36" s="4">
        <v>1</v>
      </c>
      <c r="G36" s="4">
        <v>0</v>
      </c>
      <c r="H36" s="4"/>
      <c r="I36" s="4"/>
      <c r="J36" s="4" t="s">
        <v>13</v>
      </c>
      <c r="K36" s="4">
        <f t="shared" si="4"/>
        <v>670</v>
      </c>
      <c r="L36" s="5">
        <f t="shared" si="5"/>
        <v>857.2881355932203</v>
      </c>
      <c r="M36" s="4"/>
    </row>
    <row r="37" spans="1:13" ht="12.75">
      <c r="A37" s="4" t="s">
        <v>87</v>
      </c>
      <c r="B37" s="4" t="s">
        <v>51</v>
      </c>
      <c r="C37" s="4">
        <v>5</v>
      </c>
      <c r="D37" s="4">
        <v>60</v>
      </c>
      <c r="E37" s="4">
        <v>4</v>
      </c>
      <c r="F37" s="4">
        <v>6</v>
      </c>
      <c r="G37" s="4">
        <v>0</v>
      </c>
      <c r="H37" s="4"/>
      <c r="I37" s="4"/>
      <c r="J37" s="4" t="s">
        <v>13</v>
      </c>
      <c r="K37" s="4">
        <f t="shared" si="4"/>
        <v>1000</v>
      </c>
      <c r="L37" s="5">
        <f t="shared" si="5"/>
        <v>952.542372881356</v>
      </c>
      <c r="M37" s="4"/>
    </row>
    <row r="38" spans="1:13" ht="12.75">
      <c r="A38" s="4" t="s">
        <v>76</v>
      </c>
      <c r="B38" s="4" t="s">
        <v>77</v>
      </c>
      <c r="C38" s="4">
        <v>8</v>
      </c>
      <c r="D38" s="4">
        <v>88</v>
      </c>
      <c r="E38" s="4">
        <v>12</v>
      </c>
      <c r="F38" s="4">
        <v>20</v>
      </c>
      <c r="G38" s="4">
        <v>0</v>
      </c>
      <c r="H38" s="4"/>
      <c r="I38" s="4"/>
      <c r="J38" s="4" t="s">
        <v>13</v>
      </c>
      <c r="K38" s="4">
        <f t="shared" si="4"/>
        <v>2180</v>
      </c>
      <c r="L38" s="5">
        <f t="shared" si="5"/>
        <v>1524.0677966101696</v>
      </c>
      <c r="M38" s="4"/>
    </row>
    <row r="39" spans="1:13" ht="12.75">
      <c r="A39" s="4" t="s">
        <v>82</v>
      </c>
      <c r="B39" s="4" t="s">
        <v>65</v>
      </c>
      <c r="C39" s="4">
        <v>8</v>
      </c>
      <c r="D39" s="4">
        <v>161</v>
      </c>
      <c r="E39" s="4">
        <v>22</v>
      </c>
      <c r="F39" s="4">
        <v>42</v>
      </c>
      <c r="G39" s="4">
        <v>0</v>
      </c>
      <c r="H39" s="4" t="s">
        <v>31</v>
      </c>
      <c r="I39" s="4">
        <v>1100</v>
      </c>
      <c r="J39" s="4" t="s">
        <v>13</v>
      </c>
      <c r="K39" s="4">
        <f t="shared" si="4"/>
        <v>5360</v>
      </c>
      <c r="L39" s="5">
        <f t="shared" si="5"/>
        <v>1524.0677966101696</v>
      </c>
      <c r="M39" s="4"/>
    </row>
    <row r="40" spans="1:13" ht="12.75">
      <c r="A40" s="4"/>
      <c r="B40" s="4"/>
      <c r="C40" s="4">
        <f>SUM(C27:C39)</f>
        <v>64</v>
      </c>
      <c r="D40" s="4"/>
      <c r="E40" s="4"/>
      <c r="F40" s="4"/>
      <c r="G40" s="4"/>
      <c r="H40" s="4"/>
      <c r="I40" s="4"/>
      <c r="J40" s="4"/>
      <c r="K40" s="4"/>
      <c r="L40" s="4"/>
      <c r="M40" s="4">
        <f>SUM(K27:K39)</f>
        <v>11970</v>
      </c>
    </row>
    <row r="41" spans="1:13" ht="12.75">
      <c r="A41" s="4" t="s">
        <v>52</v>
      </c>
      <c r="B41" s="4" t="s">
        <v>53</v>
      </c>
      <c r="C41" s="4">
        <v>4</v>
      </c>
      <c r="D41" s="4">
        <v>15</v>
      </c>
      <c r="E41" s="4">
        <v>0</v>
      </c>
      <c r="F41" s="4">
        <v>0</v>
      </c>
      <c r="G41" s="4">
        <v>200</v>
      </c>
      <c r="H41" s="4"/>
      <c r="I41" s="4"/>
      <c r="J41" s="4" t="s">
        <v>14</v>
      </c>
      <c r="K41" s="4">
        <f t="shared" si="4"/>
        <v>350</v>
      </c>
      <c r="L41" s="5">
        <f>8900*C41/54</f>
        <v>659.2592592592592</v>
      </c>
      <c r="M41" s="4"/>
    </row>
    <row r="42" spans="1:13" ht="12.75">
      <c r="A42" s="4" t="s">
        <v>58</v>
      </c>
      <c r="B42" s="4" t="s">
        <v>59</v>
      </c>
      <c r="C42" s="4">
        <v>4</v>
      </c>
      <c r="D42" s="4">
        <v>22</v>
      </c>
      <c r="E42" s="4">
        <v>2</v>
      </c>
      <c r="F42" s="4">
        <v>4</v>
      </c>
      <c r="G42" s="4">
        <v>0</v>
      </c>
      <c r="H42" s="4"/>
      <c r="I42" s="4"/>
      <c r="J42" s="4" t="s">
        <v>14</v>
      </c>
      <c r="K42" s="4">
        <f t="shared" si="4"/>
        <v>470</v>
      </c>
      <c r="L42" s="5">
        <f aca="true" t="shared" si="6" ref="L42:L51">8900*C42/54</f>
        <v>659.2592592592592</v>
      </c>
      <c r="M42" s="4"/>
    </row>
    <row r="43" spans="1:13" ht="12.75">
      <c r="A43" s="4" t="s">
        <v>56</v>
      </c>
      <c r="B43" s="4" t="s">
        <v>57</v>
      </c>
      <c r="C43" s="4">
        <v>4</v>
      </c>
      <c r="D43" s="4">
        <v>20</v>
      </c>
      <c r="E43" s="4">
        <v>1</v>
      </c>
      <c r="F43" s="4">
        <v>6</v>
      </c>
      <c r="G43" s="4">
        <v>0</v>
      </c>
      <c r="H43" s="4"/>
      <c r="I43" s="4"/>
      <c r="J43" s="4" t="s">
        <v>14</v>
      </c>
      <c r="K43" s="4">
        <f t="shared" si="4"/>
        <v>525</v>
      </c>
      <c r="L43" s="5">
        <f t="shared" si="6"/>
        <v>659.2592592592592</v>
      </c>
      <c r="M43" s="4"/>
    </row>
    <row r="44" spans="1:13" ht="12.75">
      <c r="A44" s="4" t="s">
        <v>60</v>
      </c>
      <c r="B44" s="4" t="s">
        <v>61</v>
      </c>
      <c r="C44" s="4">
        <v>6</v>
      </c>
      <c r="D44" s="4">
        <v>34</v>
      </c>
      <c r="E44" s="4">
        <v>6</v>
      </c>
      <c r="F44" s="4">
        <v>4</v>
      </c>
      <c r="G44" s="4">
        <v>0</v>
      </c>
      <c r="H44" s="4"/>
      <c r="I44" s="4"/>
      <c r="J44" s="4" t="s">
        <v>14</v>
      </c>
      <c r="K44" s="4">
        <f t="shared" si="4"/>
        <v>690</v>
      </c>
      <c r="L44" s="5">
        <f t="shared" si="6"/>
        <v>988.8888888888889</v>
      </c>
      <c r="M44" s="4"/>
    </row>
    <row r="45" spans="1:13" ht="12.75">
      <c r="A45" s="4" t="s">
        <v>62</v>
      </c>
      <c r="B45" s="4" t="s">
        <v>63</v>
      </c>
      <c r="C45" s="4">
        <v>4.5</v>
      </c>
      <c r="D45" s="4">
        <v>22</v>
      </c>
      <c r="E45" s="4">
        <v>5</v>
      </c>
      <c r="F45" s="4">
        <v>7</v>
      </c>
      <c r="G45" s="4">
        <v>0</v>
      </c>
      <c r="H45" s="4"/>
      <c r="I45" s="4"/>
      <c r="J45" s="4" t="s">
        <v>14</v>
      </c>
      <c r="K45" s="4">
        <f t="shared" si="4"/>
        <v>695</v>
      </c>
      <c r="L45" s="5">
        <f t="shared" si="6"/>
        <v>741.6666666666666</v>
      </c>
      <c r="M45" s="4"/>
    </row>
    <row r="46" spans="1:13" ht="12.75">
      <c r="A46" s="4" t="s">
        <v>84</v>
      </c>
      <c r="B46" s="4" t="s">
        <v>51</v>
      </c>
      <c r="C46" s="4">
        <v>5</v>
      </c>
      <c r="D46" s="4">
        <v>26</v>
      </c>
      <c r="E46" s="4">
        <v>6</v>
      </c>
      <c r="F46" s="4">
        <v>8</v>
      </c>
      <c r="G46" s="4">
        <v>0</v>
      </c>
      <c r="H46" s="4"/>
      <c r="I46" s="4"/>
      <c r="J46" s="4" t="s">
        <v>14</v>
      </c>
      <c r="K46" s="4">
        <f t="shared" si="4"/>
        <v>810</v>
      </c>
      <c r="L46" s="5">
        <f t="shared" si="6"/>
        <v>824.074074074074</v>
      </c>
      <c r="M46" s="4"/>
    </row>
    <row r="47" spans="1:13" ht="12.75">
      <c r="A47" s="4" t="s">
        <v>85</v>
      </c>
      <c r="B47" s="4" t="s">
        <v>57</v>
      </c>
      <c r="C47" s="4">
        <v>4</v>
      </c>
      <c r="D47" s="4">
        <v>0</v>
      </c>
      <c r="E47" s="4">
        <v>1</v>
      </c>
      <c r="F47" s="4">
        <v>1</v>
      </c>
      <c r="G47" s="4">
        <v>0</v>
      </c>
      <c r="H47" s="4" t="s">
        <v>31</v>
      </c>
      <c r="I47" s="4">
        <v>800</v>
      </c>
      <c r="J47" s="4" t="s">
        <v>14</v>
      </c>
      <c r="K47" s="4">
        <f t="shared" si="4"/>
        <v>875</v>
      </c>
      <c r="L47" s="5">
        <f t="shared" si="6"/>
        <v>659.2592592592592</v>
      </c>
      <c r="M47" s="4"/>
    </row>
    <row r="48" spans="1:13" ht="12.75">
      <c r="A48" s="4" t="s">
        <v>78</v>
      </c>
      <c r="B48" s="4" t="s">
        <v>79</v>
      </c>
      <c r="C48" s="4">
        <v>5.5</v>
      </c>
      <c r="D48" s="4">
        <v>52</v>
      </c>
      <c r="E48" s="4">
        <v>3</v>
      </c>
      <c r="F48" s="4">
        <v>9</v>
      </c>
      <c r="G48" s="4">
        <v>0</v>
      </c>
      <c r="H48" s="4"/>
      <c r="I48" s="4"/>
      <c r="J48" s="4" t="s">
        <v>14</v>
      </c>
      <c r="K48" s="4">
        <f t="shared" si="4"/>
        <v>1045</v>
      </c>
      <c r="L48" s="5">
        <f t="shared" si="6"/>
        <v>906.4814814814815</v>
      </c>
      <c r="M48" s="4"/>
    </row>
    <row r="49" spans="1:13" ht="12.75">
      <c r="A49" s="4" t="s">
        <v>64</v>
      </c>
      <c r="B49" s="4" t="s">
        <v>65</v>
      </c>
      <c r="C49" s="4">
        <v>8</v>
      </c>
      <c r="D49" s="4">
        <v>73</v>
      </c>
      <c r="E49" s="4">
        <v>4</v>
      </c>
      <c r="F49" s="4">
        <v>11</v>
      </c>
      <c r="G49" s="4">
        <v>0</v>
      </c>
      <c r="H49" s="4"/>
      <c r="I49" s="4"/>
      <c r="J49" s="4" t="s">
        <v>14</v>
      </c>
      <c r="K49" s="4">
        <f t="shared" si="4"/>
        <v>1380</v>
      </c>
      <c r="L49" s="5">
        <f t="shared" si="6"/>
        <v>1318.5185185185185</v>
      </c>
      <c r="M49" s="4"/>
    </row>
    <row r="50" spans="1:13" ht="12.75">
      <c r="A50" s="4" t="s">
        <v>50</v>
      </c>
      <c r="B50" s="4" t="s">
        <v>51</v>
      </c>
      <c r="C50" s="4">
        <v>5</v>
      </c>
      <c r="D50" s="4">
        <v>67</v>
      </c>
      <c r="E50" s="4">
        <v>14</v>
      </c>
      <c r="F50" s="4">
        <v>34</v>
      </c>
      <c r="G50" s="4">
        <v>0</v>
      </c>
      <c r="H50" s="4"/>
      <c r="I50" s="4"/>
      <c r="J50" s="4" t="s">
        <v>14</v>
      </c>
      <c r="K50" s="4">
        <f t="shared" si="4"/>
        <v>2720</v>
      </c>
      <c r="L50" s="5">
        <f t="shared" si="6"/>
        <v>824.074074074074</v>
      </c>
      <c r="M50" s="4"/>
    </row>
    <row r="51" spans="1:13" ht="12.75">
      <c r="A51" s="4" t="s">
        <v>88</v>
      </c>
      <c r="B51" s="4" t="s">
        <v>81</v>
      </c>
      <c r="C51" s="4">
        <v>6.5</v>
      </c>
      <c r="D51" s="4">
        <v>137</v>
      </c>
      <c r="E51" s="4">
        <v>4</v>
      </c>
      <c r="F51" s="4">
        <v>33</v>
      </c>
      <c r="G51" s="4">
        <v>0</v>
      </c>
      <c r="H51" s="4" t="s">
        <v>31</v>
      </c>
      <c r="I51" s="4">
        <v>1000</v>
      </c>
      <c r="J51" s="4" t="s">
        <v>14</v>
      </c>
      <c r="K51" s="4">
        <f t="shared" si="4"/>
        <v>4120</v>
      </c>
      <c r="L51" s="5">
        <f t="shared" si="6"/>
        <v>1071.2962962962963</v>
      </c>
      <c r="M51" s="4"/>
    </row>
    <row r="52" spans="1:13" ht="12.75">
      <c r="A52" s="4" t="s">
        <v>93</v>
      </c>
      <c r="B52" s="4" t="s">
        <v>65</v>
      </c>
      <c r="C52" s="4">
        <v>8</v>
      </c>
      <c r="D52" s="4"/>
      <c r="E52" s="4"/>
      <c r="F52" s="4"/>
      <c r="G52" s="4"/>
      <c r="H52" s="4"/>
      <c r="I52" s="4"/>
      <c r="J52" s="4"/>
      <c r="K52" s="4"/>
      <c r="L52" s="4"/>
      <c r="M52" s="4">
        <f>SUM(K41:K51)</f>
        <v>13680</v>
      </c>
    </row>
    <row r="53" spans="1:13" ht="12.75">
      <c r="A53" s="4" t="s">
        <v>94</v>
      </c>
      <c r="B53" s="4" t="s">
        <v>63</v>
      </c>
      <c r="C53" s="4">
        <v>4.5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>
        <f>SUM(C41:C51)</f>
        <v>56.5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>
        <f>SUM(K27:K51)</f>
        <v>25650</v>
      </c>
      <c r="L55" s="4"/>
      <c r="M55" s="4" t="s">
        <v>89</v>
      </c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>
        <f>K55-K25</f>
        <v>5510</v>
      </c>
      <c r="L57" s="4"/>
      <c r="M57" s="4" t="s">
        <v>92</v>
      </c>
    </row>
    <row r="58" spans="4:10" ht="12.75">
      <c r="D58" t="s">
        <v>213</v>
      </c>
      <c r="H58" t="s">
        <v>215</v>
      </c>
      <c r="I58" t="s">
        <v>217</v>
      </c>
      <c r="J58" t="s">
        <v>218</v>
      </c>
    </row>
    <row r="59" spans="3:18" ht="12.75">
      <c r="C59">
        <f>C40-13</f>
        <v>51</v>
      </c>
      <c r="D59">
        <f>SUM(D2:D12)</f>
        <v>419</v>
      </c>
      <c r="E59">
        <f>SUM(E2:E12)</f>
        <v>42</v>
      </c>
      <c r="F59">
        <f>SUM(F2:F12)</f>
        <v>118</v>
      </c>
      <c r="H59">
        <f>C59*100</f>
        <v>5100</v>
      </c>
      <c r="I59">
        <f>SUM(D59:F59)</f>
        <v>579</v>
      </c>
      <c r="J59" s="10">
        <f>I59/H59</f>
        <v>0.11352941176470588</v>
      </c>
      <c r="R59" s="10"/>
    </row>
    <row r="60" spans="3:18" ht="12.75">
      <c r="C60">
        <f>C54-11</f>
        <v>45.5</v>
      </c>
      <c r="D60">
        <f>SUM(D14:D23)</f>
        <v>295</v>
      </c>
      <c r="E60">
        <f>SUM(E14:E23)</f>
        <v>42</v>
      </c>
      <c r="F60">
        <f>SUM(F14:F23)</f>
        <v>98</v>
      </c>
      <c r="H60">
        <f>C60*100</f>
        <v>4550</v>
      </c>
      <c r="I60">
        <f>SUM(D60:F60)</f>
        <v>435</v>
      </c>
      <c r="J60" s="10">
        <f>I60/H60</f>
        <v>0.0956043956043956</v>
      </c>
      <c r="R60" s="10"/>
    </row>
    <row r="61" spans="3:18" ht="12.75">
      <c r="C61">
        <f>SUM(C59:C60)</f>
        <v>96.5</v>
      </c>
      <c r="D61">
        <f>SUM(D59:D60)</f>
        <v>714</v>
      </c>
      <c r="E61">
        <f>SUM(E59:E60)</f>
        <v>84</v>
      </c>
      <c r="F61">
        <f>SUM(F59:F60)</f>
        <v>216</v>
      </c>
      <c r="H61">
        <f>C61*100</f>
        <v>9650</v>
      </c>
      <c r="I61">
        <f>SUM(D61:F61)</f>
        <v>1014</v>
      </c>
      <c r="J61" s="10">
        <f>I61/H61</f>
        <v>0.10507772020725388</v>
      </c>
      <c r="R61" s="10"/>
    </row>
    <row r="62" spans="10:18" ht="12.75">
      <c r="J62" s="11"/>
      <c r="R62" s="11"/>
    </row>
    <row r="63" spans="10:18" ht="12.75">
      <c r="J63" s="11"/>
      <c r="R63" s="11"/>
    </row>
    <row r="64" spans="10:18" ht="12.75">
      <c r="J64" s="11"/>
      <c r="R64" s="11"/>
    </row>
    <row r="65" spans="4:18" ht="12.75">
      <c r="D65" t="s">
        <v>214</v>
      </c>
      <c r="H65" t="s">
        <v>216</v>
      </c>
      <c r="I65" t="s">
        <v>217</v>
      </c>
      <c r="J65" s="11" t="s">
        <v>218</v>
      </c>
      <c r="R65" s="11"/>
    </row>
    <row r="66" spans="3:18" ht="12.75">
      <c r="C66">
        <f>C13-11</f>
        <v>43</v>
      </c>
      <c r="D66">
        <f>SUM(D27:D39)</f>
        <v>502</v>
      </c>
      <c r="E66">
        <f>SUM(E27:E39)</f>
        <v>52</v>
      </c>
      <c r="F66">
        <f>SUM(F27:F39)</f>
        <v>91</v>
      </c>
      <c r="H66">
        <f>C66*100</f>
        <v>4300</v>
      </c>
      <c r="I66">
        <f>SUM(D66:F66)</f>
        <v>645</v>
      </c>
      <c r="J66" s="10">
        <f>I66/H66</f>
        <v>0.15</v>
      </c>
      <c r="R66" s="10"/>
    </row>
    <row r="67" spans="3:18" ht="12.75">
      <c r="C67">
        <f>C24-10</f>
        <v>42</v>
      </c>
      <c r="D67">
        <f>SUM(D41:D53)</f>
        <v>468</v>
      </c>
      <c r="E67">
        <f>SUM(E41:E53)</f>
        <v>46</v>
      </c>
      <c r="F67">
        <f>SUM(F41:F53)</f>
        <v>117</v>
      </c>
      <c r="H67">
        <f>C67*100</f>
        <v>4200</v>
      </c>
      <c r="I67">
        <f>SUM(D67:F67)</f>
        <v>631</v>
      </c>
      <c r="J67" s="10">
        <f>I67/H67</f>
        <v>0.15023809523809523</v>
      </c>
      <c r="R67" s="10"/>
    </row>
    <row r="68" spans="3:18" ht="12.75">
      <c r="C68">
        <f>SUM(C66:C67)</f>
        <v>85</v>
      </c>
      <c r="D68">
        <f>SUM(D66:D67)</f>
        <v>970</v>
      </c>
      <c r="E68">
        <f>SUM(E66:E67)</f>
        <v>98</v>
      </c>
      <c r="F68">
        <f>SUM(F66:F67)</f>
        <v>208</v>
      </c>
      <c r="H68">
        <f>C68*100</f>
        <v>8500</v>
      </c>
      <c r="I68">
        <f>SUM(D68:F68)</f>
        <v>1276</v>
      </c>
      <c r="J68" s="10">
        <f>I68/H68</f>
        <v>0.15011764705882352</v>
      </c>
      <c r="R68" s="10"/>
    </row>
    <row r="70" ht="12.75">
      <c r="J70" s="10"/>
    </row>
    <row r="71" ht="12.75">
      <c r="J71" s="10"/>
    </row>
    <row r="72" ht="12.75">
      <c r="J72" s="10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0"/>
    </row>
    <row r="78" ht="12.75">
      <c r="J78" s="10"/>
    </row>
    <row r="79" ht="12.75">
      <c r="J79" s="10"/>
    </row>
  </sheetData>
  <sheetProtection/>
  <printOptions/>
  <pageMargins left="0" right="0" top="0" bottom="0" header="0.5" footer="0.5"/>
  <pageSetup horizontalDpi="600" verticalDpi="600" orientation="landscape" paperSize="3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="60" zoomScalePageLayoutView="0" workbookViewId="0" topLeftCell="A1">
      <selection activeCell="C58" sqref="C58"/>
    </sheetView>
  </sheetViews>
  <sheetFormatPr defaultColWidth="9.140625" defaultRowHeight="12.75"/>
  <cols>
    <col min="1" max="1" width="19.00390625" style="0" customWidth="1"/>
    <col min="2" max="2" width="19.28125" style="0" customWidth="1"/>
    <col min="10" max="10" width="6.7109375" style="0" customWidth="1"/>
    <col min="11" max="12" width="13.00390625" style="0" customWidth="1"/>
    <col min="13" max="13" width="19.7109375" style="0" customWidth="1"/>
  </cols>
  <sheetData>
    <row r="1" spans="1:13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34</v>
      </c>
      <c r="J1" s="3" t="s">
        <v>12</v>
      </c>
      <c r="K1" s="3" t="s">
        <v>163</v>
      </c>
      <c r="L1" s="3" t="s">
        <v>37</v>
      </c>
      <c r="M1" s="3" t="s">
        <v>164</v>
      </c>
    </row>
    <row r="2" spans="1:13" ht="12.75">
      <c r="A2" s="4" t="s">
        <v>38</v>
      </c>
      <c r="B2" s="4" t="s">
        <v>39</v>
      </c>
      <c r="C2" s="4">
        <v>3</v>
      </c>
      <c r="D2" s="4">
        <v>5</v>
      </c>
      <c r="E2" s="4">
        <v>3</v>
      </c>
      <c r="F2" s="4">
        <v>2</v>
      </c>
      <c r="G2" s="4">
        <v>0</v>
      </c>
      <c r="H2" s="4"/>
      <c r="I2" s="4"/>
      <c r="J2" s="4" t="s">
        <v>13</v>
      </c>
      <c r="K2" s="4">
        <f aca="true" t="shared" si="0" ref="K2:K23">(D2*10)+(E2*25)+(F2*50)+G2+I2</f>
        <v>225</v>
      </c>
      <c r="L2" s="5">
        <f>16375*C2/55</f>
        <v>893.1818181818181</v>
      </c>
      <c r="M2" s="4"/>
    </row>
    <row r="3" spans="1:13" ht="12.75">
      <c r="A3" s="4" t="s">
        <v>48</v>
      </c>
      <c r="B3" s="4" t="s">
        <v>42</v>
      </c>
      <c r="C3" s="4">
        <v>4</v>
      </c>
      <c r="D3" s="4">
        <v>3</v>
      </c>
      <c r="E3" s="4">
        <v>0</v>
      </c>
      <c r="F3" s="4">
        <v>4</v>
      </c>
      <c r="G3" s="4">
        <v>0</v>
      </c>
      <c r="H3" s="4"/>
      <c r="I3" s="4"/>
      <c r="J3" s="4" t="s">
        <v>13</v>
      </c>
      <c r="K3" s="4">
        <f t="shared" si="0"/>
        <v>230</v>
      </c>
      <c r="L3" s="5">
        <f aca="true" t="shared" si="1" ref="L3:L11">16375*C3/55</f>
        <v>1190.909090909091</v>
      </c>
      <c r="M3" s="4"/>
    </row>
    <row r="4" spans="1:13" ht="12.75">
      <c r="A4" s="4" t="s">
        <v>43</v>
      </c>
      <c r="B4" s="4" t="s">
        <v>44</v>
      </c>
      <c r="C4" s="4">
        <v>3</v>
      </c>
      <c r="D4" s="4">
        <v>1</v>
      </c>
      <c r="E4" s="4">
        <v>3</v>
      </c>
      <c r="F4" s="4">
        <v>3</v>
      </c>
      <c r="G4" s="4">
        <v>0</v>
      </c>
      <c r="H4" s="4"/>
      <c r="I4" s="4"/>
      <c r="J4" s="4" t="s">
        <v>13</v>
      </c>
      <c r="K4" s="4">
        <f t="shared" si="0"/>
        <v>235</v>
      </c>
      <c r="L4" s="5">
        <f t="shared" si="1"/>
        <v>893.1818181818181</v>
      </c>
      <c r="M4" s="4"/>
    </row>
    <row r="5" spans="1:13" ht="12.75">
      <c r="A5" s="4" t="s">
        <v>28</v>
      </c>
      <c r="B5" s="4" t="s">
        <v>29</v>
      </c>
      <c r="C5" s="4">
        <v>3</v>
      </c>
      <c r="D5" s="4">
        <v>10</v>
      </c>
      <c r="E5" s="4">
        <v>0</v>
      </c>
      <c r="F5" s="4">
        <v>4</v>
      </c>
      <c r="G5" s="4">
        <v>0</v>
      </c>
      <c r="H5" s="4"/>
      <c r="I5" s="4"/>
      <c r="J5" s="4" t="s">
        <v>13</v>
      </c>
      <c r="K5" s="4">
        <f t="shared" si="0"/>
        <v>300</v>
      </c>
      <c r="L5" s="5">
        <f t="shared" si="1"/>
        <v>893.1818181818181</v>
      </c>
      <c r="M5" s="4"/>
    </row>
    <row r="6" spans="1:13" ht="12.75">
      <c r="A6" s="4" t="s">
        <v>21</v>
      </c>
      <c r="B6" s="4" t="s">
        <v>22</v>
      </c>
      <c r="C6" s="4">
        <v>6</v>
      </c>
      <c r="D6" s="4">
        <v>15</v>
      </c>
      <c r="E6" s="4">
        <v>3</v>
      </c>
      <c r="F6" s="4">
        <v>7</v>
      </c>
      <c r="G6" s="4">
        <v>0</v>
      </c>
      <c r="H6" s="4"/>
      <c r="I6" s="4"/>
      <c r="J6" s="4" t="s">
        <v>13</v>
      </c>
      <c r="K6" s="4">
        <f t="shared" si="0"/>
        <v>575</v>
      </c>
      <c r="L6" s="5">
        <f t="shared" si="1"/>
        <v>1786.3636363636363</v>
      </c>
      <c r="M6" s="4"/>
    </row>
    <row r="7" spans="1:13" ht="12.75">
      <c r="A7" s="4" t="s">
        <v>35</v>
      </c>
      <c r="B7" s="4" t="s">
        <v>36</v>
      </c>
      <c r="C7" s="4">
        <v>6</v>
      </c>
      <c r="D7" s="4">
        <v>24</v>
      </c>
      <c r="E7" s="4">
        <v>4</v>
      </c>
      <c r="F7" s="4">
        <v>5</v>
      </c>
      <c r="G7" s="4">
        <v>200</v>
      </c>
      <c r="H7" s="4"/>
      <c r="I7" s="4"/>
      <c r="J7" s="4" t="s">
        <v>13</v>
      </c>
      <c r="K7" s="4">
        <f t="shared" si="0"/>
        <v>790</v>
      </c>
      <c r="L7" s="5">
        <f t="shared" si="1"/>
        <v>1786.3636363636363</v>
      </c>
      <c r="M7" s="4"/>
    </row>
    <row r="8" spans="1:13" ht="12.75">
      <c r="A8" s="4" t="s">
        <v>24</v>
      </c>
      <c r="B8" s="4" t="s">
        <v>25</v>
      </c>
      <c r="C8" s="4">
        <v>6</v>
      </c>
      <c r="D8" s="4">
        <v>18</v>
      </c>
      <c r="E8" s="4">
        <v>4</v>
      </c>
      <c r="F8" s="4">
        <v>13</v>
      </c>
      <c r="G8" s="4">
        <v>0</v>
      </c>
      <c r="H8" s="4"/>
      <c r="I8" s="4"/>
      <c r="J8" s="4" t="s">
        <v>13</v>
      </c>
      <c r="K8" s="4">
        <f t="shared" si="0"/>
        <v>930</v>
      </c>
      <c r="L8" s="5">
        <f t="shared" si="1"/>
        <v>1786.3636363636363</v>
      </c>
      <c r="M8" s="4"/>
    </row>
    <row r="9" spans="1:13" ht="12.75">
      <c r="A9" s="4" t="s">
        <v>10</v>
      </c>
      <c r="B9" s="4" t="s">
        <v>11</v>
      </c>
      <c r="C9" s="4">
        <v>6</v>
      </c>
      <c r="D9" s="4">
        <v>29</v>
      </c>
      <c r="E9" s="4">
        <v>2</v>
      </c>
      <c r="F9" s="4">
        <v>18</v>
      </c>
      <c r="G9" s="4">
        <v>0</v>
      </c>
      <c r="H9" s="4"/>
      <c r="I9" s="4"/>
      <c r="J9" s="4" t="s">
        <v>13</v>
      </c>
      <c r="K9" s="4">
        <f t="shared" si="0"/>
        <v>1240</v>
      </c>
      <c r="L9" s="5">
        <f t="shared" si="1"/>
        <v>1786.3636363636363</v>
      </c>
      <c r="M9" s="4"/>
    </row>
    <row r="10" spans="1:13" ht="12.75">
      <c r="A10" s="4" t="s">
        <v>26</v>
      </c>
      <c r="B10" s="4" t="s">
        <v>27</v>
      </c>
      <c r="C10" s="4">
        <v>6</v>
      </c>
      <c r="D10" s="4">
        <v>53</v>
      </c>
      <c r="E10" s="4">
        <v>14</v>
      </c>
      <c r="F10" s="4">
        <v>11</v>
      </c>
      <c r="G10" s="4">
        <v>0</v>
      </c>
      <c r="H10" s="4"/>
      <c r="I10" s="4"/>
      <c r="J10" s="4" t="s">
        <v>13</v>
      </c>
      <c r="K10" s="4">
        <f t="shared" si="0"/>
        <v>1430</v>
      </c>
      <c r="L10" s="5">
        <f t="shared" si="1"/>
        <v>1786.3636363636363</v>
      </c>
      <c r="M10" s="4"/>
    </row>
    <row r="11" spans="1:13" ht="12.75">
      <c r="A11" s="4" t="s">
        <v>19</v>
      </c>
      <c r="B11" s="4" t="s">
        <v>20</v>
      </c>
      <c r="C11" s="4">
        <v>6</v>
      </c>
      <c r="D11" s="4">
        <v>75</v>
      </c>
      <c r="E11" s="4">
        <v>8</v>
      </c>
      <c r="F11" s="4">
        <v>15</v>
      </c>
      <c r="G11" s="4">
        <v>0</v>
      </c>
      <c r="H11" s="4"/>
      <c r="I11" s="4"/>
      <c r="J11" s="4" t="s">
        <v>13</v>
      </c>
      <c r="K11" s="4">
        <f t="shared" si="0"/>
        <v>1700</v>
      </c>
      <c r="L11" s="5">
        <f t="shared" si="1"/>
        <v>1786.3636363636363</v>
      </c>
      <c r="M11" s="4"/>
    </row>
    <row r="12" spans="1:13" ht="12.75">
      <c r="A12" s="4" t="s">
        <v>30</v>
      </c>
      <c r="B12" s="4" t="s">
        <v>27</v>
      </c>
      <c r="C12" s="4">
        <v>6</v>
      </c>
      <c r="D12" s="4">
        <v>89</v>
      </c>
      <c r="E12" s="4">
        <v>7</v>
      </c>
      <c r="F12" s="4">
        <v>27</v>
      </c>
      <c r="G12" s="4">
        <v>100</v>
      </c>
      <c r="H12" s="4" t="s">
        <v>31</v>
      </c>
      <c r="I12" s="4">
        <v>1000</v>
      </c>
      <c r="J12" s="4" t="s">
        <v>13</v>
      </c>
      <c r="K12" s="4">
        <f t="shared" si="0"/>
        <v>3515</v>
      </c>
      <c r="L12" s="5">
        <f>16375*C12/55</f>
        <v>1786.3636363636363</v>
      </c>
      <c r="M12" s="4"/>
    </row>
    <row r="13" spans="1:13" ht="12.75">
      <c r="A13" s="4"/>
      <c r="B13" s="4"/>
      <c r="C13" s="4">
        <f>SUM(C2:C12)</f>
        <v>55</v>
      </c>
      <c r="D13" s="4"/>
      <c r="E13" s="4"/>
      <c r="F13" s="4"/>
      <c r="G13" s="4"/>
      <c r="H13" s="4"/>
      <c r="I13" s="4"/>
      <c r="J13" s="4"/>
      <c r="K13" s="4"/>
      <c r="L13" s="4"/>
      <c r="M13" s="4">
        <f>SUM(K2:K12)</f>
        <v>11170</v>
      </c>
    </row>
    <row r="14" spans="1:13" ht="12.75">
      <c r="A14" s="4" t="s">
        <v>8</v>
      </c>
      <c r="B14" s="4" t="s">
        <v>9</v>
      </c>
      <c r="C14" s="4">
        <v>2</v>
      </c>
      <c r="D14" s="4">
        <v>3</v>
      </c>
      <c r="E14" s="4">
        <v>1</v>
      </c>
      <c r="F14" s="4">
        <v>0</v>
      </c>
      <c r="G14" s="4">
        <v>0</v>
      </c>
      <c r="H14" s="4"/>
      <c r="I14" s="4"/>
      <c r="J14" s="4" t="s">
        <v>14</v>
      </c>
      <c r="K14" s="4">
        <f>(D14*10)+(E14*25)+(F14*50)+G14+I14</f>
        <v>55</v>
      </c>
      <c r="L14" s="5">
        <f>9775*C14/50</f>
        <v>391</v>
      </c>
      <c r="M14" s="4"/>
    </row>
    <row r="15" spans="1:13" ht="12.75">
      <c r="A15" s="4" t="s">
        <v>15</v>
      </c>
      <c r="B15" s="4" t="s">
        <v>16</v>
      </c>
      <c r="C15" s="4">
        <v>3</v>
      </c>
      <c r="D15" s="4">
        <v>15</v>
      </c>
      <c r="E15" s="4">
        <v>0</v>
      </c>
      <c r="F15" s="4">
        <v>0</v>
      </c>
      <c r="G15" s="4">
        <v>0</v>
      </c>
      <c r="H15" s="4"/>
      <c r="I15" s="4"/>
      <c r="J15" s="4" t="s">
        <v>14</v>
      </c>
      <c r="K15" s="4">
        <f t="shared" si="0"/>
        <v>150</v>
      </c>
      <c r="L15" s="5">
        <f aca="true" t="shared" si="2" ref="L15:L23">9775*C15/50</f>
        <v>586.5</v>
      </c>
      <c r="M15" s="4"/>
    </row>
    <row r="16" spans="1:13" ht="12.75">
      <c r="A16" s="4" t="s">
        <v>23</v>
      </c>
      <c r="B16" s="4" t="s">
        <v>11</v>
      </c>
      <c r="C16" s="4">
        <v>6</v>
      </c>
      <c r="D16" s="4">
        <v>45</v>
      </c>
      <c r="E16" s="4">
        <v>5</v>
      </c>
      <c r="F16" s="4">
        <v>4</v>
      </c>
      <c r="G16" s="4">
        <v>0</v>
      </c>
      <c r="H16" s="4"/>
      <c r="I16" s="4"/>
      <c r="J16" s="4" t="s">
        <v>14</v>
      </c>
      <c r="K16" s="4">
        <f t="shared" si="0"/>
        <v>775</v>
      </c>
      <c r="L16" s="5">
        <f t="shared" si="2"/>
        <v>1173</v>
      </c>
      <c r="M16" s="4"/>
    </row>
    <row r="17" spans="1:13" ht="12.75">
      <c r="A17" s="4" t="s">
        <v>41</v>
      </c>
      <c r="B17" s="4" t="s">
        <v>42</v>
      </c>
      <c r="C17" s="4">
        <v>4</v>
      </c>
      <c r="D17" s="4">
        <v>51</v>
      </c>
      <c r="E17" s="4">
        <v>2</v>
      </c>
      <c r="F17" s="4">
        <v>6</v>
      </c>
      <c r="G17" s="4">
        <v>0</v>
      </c>
      <c r="H17" s="4"/>
      <c r="I17" s="4"/>
      <c r="J17" s="4" t="s">
        <v>14</v>
      </c>
      <c r="K17" s="4">
        <f t="shared" si="0"/>
        <v>860</v>
      </c>
      <c r="L17" s="5">
        <f t="shared" si="2"/>
        <v>782</v>
      </c>
      <c r="M17" s="4"/>
    </row>
    <row r="18" spans="1:13" ht="12.75">
      <c r="A18" s="4" t="s">
        <v>45</v>
      </c>
      <c r="B18" s="4" t="s">
        <v>36</v>
      </c>
      <c r="C18" s="4">
        <v>6</v>
      </c>
      <c r="D18" s="4">
        <v>60</v>
      </c>
      <c r="E18" s="4">
        <v>2</v>
      </c>
      <c r="F18" s="4">
        <v>7</v>
      </c>
      <c r="G18" s="4">
        <v>0</v>
      </c>
      <c r="H18" s="4"/>
      <c r="I18" s="4"/>
      <c r="J18" s="4" t="s">
        <v>14</v>
      </c>
      <c r="K18" s="4">
        <f t="shared" si="0"/>
        <v>1000</v>
      </c>
      <c r="L18" s="5">
        <f t="shared" si="2"/>
        <v>1173</v>
      </c>
      <c r="M18" s="4"/>
    </row>
    <row r="19" spans="1:13" ht="12.75">
      <c r="A19" s="4" t="s">
        <v>40</v>
      </c>
      <c r="B19" s="4" t="s">
        <v>11</v>
      </c>
      <c r="C19" s="4">
        <v>6</v>
      </c>
      <c r="D19" s="4">
        <v>71</v>
      </c>
      <c r="E19" s="4">
        <v>5</v>
      </c>
      <c r="F19" s="4">
        <v>4</v>
      </c>
      <c r="G19" s="4">
        <v>0</v>
      </c>
      <c r="H19" s="4"/>
      <c r="I19" s="4"/>
      <c r="J19" s="4" t="s">
        <v>14</v>
      </c>
      <c r="K19" s="4">
        <f t="shared" si="0"/>
        <v>1035</v>
      </c>
      <c r="L19" s="5">
        <f t="shared" si="2"/>
        <v>1173</v>
      </c>
      <c r="M19" s="4"/>
    </row>
    <row r="20" spans="1:13" ht="12.75">
      <c r="A20" s="4" t="s">
        <v>47</v>
      </c>
      <c r="B20" s="4" t="s">
        <v>22</v>
      </c>
      <c r="C20" s="4">
        <v>6</v>
      </c>
      <c r="D20" s="4">
        <v>20</v>
      </c>
      <c r="E20" s="4">
        <v>6</v>
      </c>
      <c r="F20" s="4">
        <v>0</v>
      </c>
      <c r="G20" s="4">
        <v>0</v>
      </c>
      <c r="H20" s="4" t="s">
        <v>31</v>
      </c>
      <c r="I20" s="4">
        <v>1000</v>
      </c>
      <c r="J20" s="4" t="s">
        <v>14</v>
      </c>
      <c r="K20" s="4">
        <f t="shared" si="0"/>
        <v>1350</v>
      </c>
      <c r="L20" s="5">
        <f t="shared" si="2"/>
        <v>1173</v>
      </c>
      <c r="M20" s="4"/>
    </row>
    <row r="21" spans="1:13" ht="12.75">
      <c r="A21" s="4" t="s">
        <v>17</v>
      </c>
      <c r="B21" s="4" t="s">
        <v>18</v>
      </c>
      <c r="C21" s="4">
        <v>5.5</v>
      </c>
      <c r="D21" s="4">
        <v>89</v>
      </c>
      <c r="E21" s="4">
        <v>11</v>
      </c>
      <c r="F21" s="4">
        <v>11</v>
      </c>
      <c r="G21" s="4">
        <v>0</v>
      </c>
      <c r="H21" s="4"/>
      <c r="I21" s="4"/>
      <c r="J21" s="4" t="s">
        <v>14</v>
      </c>
      <c r="K21" s="4">
        <f t="shared" si="0"/>
        <v>1715</v>
      </c>
      <c r="L21" s="5">
        <f t="shared" si="2"/>
        <v>1075.25</v>
      </c>
      <c r="M21" s="4"/>
    </row>
    <row r="22" spans="1:13" ht="12.75">
      <c r="A22" s="4" t="s">
        <v>46</v>
      </c>
      <c r="B22" s="4" t="s">
        <v>11</v>
      </c>
      <c r="C22" s="4">
        <v>6</v>
      </c>
      <c r="D22" s="4">
        <v>37</v>
      </c>
      <c r="E22" s="4">
        <v>3</v>
      </c>
      <c r="F22" s="4">
        <v>28</v>
      </c>
      <c r="G22" s="4">
        <v>0</v>
      </c>
      <c r="H22" s="4"/>
      <c r="I22" s="4"/>
      <c r="J22" s="4" t="s">
        <v>14</v>
      </c>
      <c r="K22" s="4">
        <f t="shared" si="0"/>
        <v>1845</v>
      </c>
      <c r="L22" s="5">
        <f t="shared" si="2"/>
        <v>1173</v>
      </c>
      <c r="M22" s="4"/>
    </row>
    <row r="23" spans="1:13" ht="12.75">
      <c r="A23" s="4" t="s">
        <v>32</v>
      </c>
      <c r="B23" s="4" t="s">
        <v>33</v>
      </c>
      <c r="C23" s="4">
        <v>6</v>
      </c>
      <c r="D23" s="4">
        <v>35</v>
      </c>
      <c r="E23" s="4">
        <v>20</v>
      </c>
      <c r="F23" s="4">
        <v>70</v>
      </c>
      <c r="G23" s="4">
        <v>0</v>
      </c>
      <c r="H23" s="4" t="s">
        <v>31</v>
      </c>
      <c r="I23" s="4">
        <v>1000</v>
      </c>
      <c r="J23" s="4" t="s">
        <v>14</v>
      </c>
      <c r="K23" s="4">
        <f t="shared" si="0"/>
        <v>5350</v>
      </c>
      <c r="L23" s="5">
        <f t="shared" si="2"/>
        <v>1173</v>
      </c>
      <c r="M23" s="4"/>
    </row>
    <row r="24" spans="1:13" ht="12.75">
      <c r="A24" s="4"/>
      <c r="B24" s="4"/>
      <c r="C24" s="4">
        <f>SUM(C14:C23)</f>
        <v>50.5</v>
      </c>
      <c r="D24" s="4"/>
      <c r="E24" s="4"/>
      <c r="F24" s="4"/>
      <c r="G24" s="4"/>
      <c r="H24" s="4"/>
      <c r="I24" s="4"/>
      <c r="J24" s="4"/>
      <c r="K24" s="4"/>
      <c r="L24" s="4"/>
      <c r="M24" s="4">
        <f>SUM(K14:K23)</f>
        <v>14135</v>
      </c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>
        <f>SUM(K2:K23)</f>
        <v>25305</v>
      </c>
      <c r="L25" s="4"/>
      <c r="M25" s="4" t="s">
        <v>49</v>
      </c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>
        <v>20140</v>
      </c>
      <c r="L26" s="4"/>
      <c r="M26" s="4" t="s">
        <v>90</v>
      </c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>
        <f>K25+K26</f>
        <v>45445</v>
      </c>
      <c r="L27" s="4"/>
      <c r="M27" s="4" t="s">
        <v>91</v>
      </c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 t="s">
        <v>67</v>
      </c>
      <c r="B29" s="4" t="s">
        <v>68</v>
      </c>
      <c r="C29" s="4">
        <v>3</v>
      </c>
      <c r="D29" s="4">
        <v>13</v>
      </c>
      <c r="E29" s="4">
        <v>2</v>
      </c>
      <c r="F29" s="4">
        <v>0</v>
      </c>
      <c r="G29" s="4">
        <v>0</v>
      </c>
      <c r="H29" s="4"/>
      <c r="I29" s="4"/>
      <c r="J29" s="4" t="s">
        <v>13</v>
      </c>
      <c r="K29" s="4">
        <f aca="true" t="shared" si="3" ref="K29:K53">(D29*10)+(E29*25)+(F29*50)+G29+I29</f>
        <v>180</v>
      </c>
      <c r="L29" s="5">
        <f>14135*C29/61</f>
        <v>695.1639344262295</v>
      </c>
      <c r="M29" s="4"/>
    </row>
    <row r="30" spans="1:13" ht="12.75">
      <c r="A30" s="4" t="s">
        <v>86</v>
      </c>
      <c r="B30" s="4" t="s">
        <v>57</v>
      </c>
      <c r="C30" s="4">
        <v>4</v>
      </c>
      <c r="D30" s="4">
        <v>13</v>
      </c>
      <c r="E30" s="4">
        <v>1</v>
      </c>
      <c r="F30" s="4">
        <v>1</v>
      </c>
      <c r="G30" s="4">
        <v>0</v>
      </c>
      <c r="H30" s="4"/>
      <c r="I30" s="4"/>
      <c r="J30" s="4" t="s">
        <v>13</v>
      </c>
      <c r="K30" s="4">
        <f t="shared" si="3"/>
        <v>205</v>
      </c>
      <c r="L30" s="5">
        <f aca="true" t="shared" si="4" ref="L30:L41">14135*C30/61</f>
        <v>926.8852459016393</v>
      </c>
      <c r="M30" s="4"/>
    </row>
    <row r="31" spans="1:13" ht="12.75">
      <c r="A31" s="4" t="s">
        <v>80</v>
      </c>
      <c r="B31" s="4" t="s">
        <v>81</v>
      </c>
      <c r="C31" s="4">
        <v>6.5</v>
      </c>
      <c r="D31" s="4">
        <v>14</v>
      </c>
      <c r="E31" s="4">
        <v>1</v>
      </c>
      <c r="F31" s="4">
        <v>3</v>
      </c>
      <c r="G31" s="4">
        <v>0</v>
      </c>
      <c r="H31" s="4"/>
      <c r="I31" s="4"/>
      <c r="J31" s="4" t="s">
        <v>13</v>
      </c>
      <c r="K31" s="4">
        <f t="shared" si="3"/>
        <v>315</v>
      </c>
      <c r="L31" s="5">
        <f t="shared" si="4"/>
        <v>1506.188524590164</v>
      </c>
      <c r="M31" s="4"/>
    </row>
    <row r="32" spans="1:13" ht="12.75">
      <c r="A32" s="4" t="s">
        <v>74</v>
      </c>
      <c r="B32" s="4" t="s">
        <v>75</v>
      </c>
      <c r="C32" s="4">
        <v>3.5</v>
      </c>
      <c r="D32" s="4">
        <v>14</v>
      </c>
      <c r="E32" s="4">
        <v>2</v>
      </c>
      <c r="F32" s="4">
        <v>5</v>
      </c>
      <c r="G32" s="4">
        <v>0</v>
      </c>
      <c r="H32" s="4"/>
      <c r="I32" s="4"/>
      <c r="J32" s="4" t="s">
        <v>13</v>
      </c>
      <c r="K32" s="4">
        <f t="shared" si="3"/>
        <v>440</v>
      </c>
      <c r="L32" s="5">
        <f t="shared" si="4"/>
        <v>811.0245901639345</v>
      </c>
      <c r="M32" s="4"/>
    </row>
    <row r="33" spans="1:13" ht="12.75">
      <c r="A33" s="4" t="s">
        <v>66</v>
      </c>
      <c r="B33" s="4" t="s">
        <v>55</v>
      </c>
      <c r="C33" s="4">
        <v>3.5</v>
      </c>
      <c r="D33" s="4">
        <v>11</v>
      </c>
      <c r="E33" s="4">
        <v>5</v>
      </c>
      <c r="F33" s="4">
        <v>5</v>
      </c>
      <c r="G33" s="4">
        <v>0</v>
      </c>
      <c r="H33" s="4"/>
      <c r="I33" s="4"/>
      <c r="J33" s="4" t="s">
        <v>13</v>
      </c>
      <c r="K33" s="4">
        <f t="shared" si="3"/>
        <v>485</v>
      </c>
      <c r="L33" s="5">
        <f t="shared" si="4"/>
        <v>811.0245901639345</v>
      </c>
      <c r="M33" s="4"/>
    </row>
    <row r="34" spans="1:13" ht="12.75">
      <c r="A34" s="4" t="s">
        <v>72</v>
      </c>
      <c r="B34" s="4" t="s">
        <v>73</v>
      </c>
      <c r="C34" s="4">
        <v>5</v>
      </c>
      <c r="D34" s="4">
        <v>46</v>
      </c>
      <c r="E34" s="4">
        <v>2</v>
      </c>
      <c r="F34" s="4">
        <v>3</v>
      </c>
      <c r="G34" s="4">
        <v>0</v>
      </c>
      <c r="H34" s="4"/>
      <c r="I34" s="4"/>
      <c r="J34" s="4" t="s">
        <v>13</v>
      </c>
      <c r="K34" s="4">
        <f t="shared" si="3"/>
        <v>660</v>
      </c>
      <c r="L34" s="5">
        <f t="shared" si="4"/>
        <v>1158.6065573770493</v>
      </c>
      <c r="M34" s="4"/>
    </row>
    <row r="35" spans="1:13" ht="12.75">
      <c r="A35" s="4" t="s">
        <v>76</v>
      </c>
      <c r="B35" s="4" t="s">
        <v>77</v>
      </c>
      <c r="C35" s="4">
        <v>8</v>
      </c>
      <c r="D35" s="4">
        <v>21</v>
      </c>
      <c r="E35" s="4">
        <v>1</v>
      </c>
      <c r="F35" s="4">
        <v>9</v>
      </c>
      <c r="G35" s="4">
        <v>0</v>
      </c>
      <c r="H35" s="4"/>
      <c r="I35" s="4"/>
      <c r="J35" s="4" t="s">
        <v>13</v>
      </c>
      <c r="K35" s="4">
        <f t="shared" si="3"/>
        <v>685</v>
      </c>
      <c r="L35" s="5">
        <f t="shared" si="4"/>
        <v>1853.7704918032787</v>
      </c>
      <c r="M35" s="4"/>
    </row>
    <row r="36" spans="1:13" ht="12.75">
      <c r="A36" s="4" t="s">
        <v>87</v>
      </c>
      <c r="B36" s="4" t="s">
        <v>51</v>
      </c>
      <c r="C36" s="4">
        <v>5</v>
      </c>
      <c r="D36" s="4">
        <v>48</v>
      </c>
      <c r="E36" s="4">
        <v>1</v>
      </c>
      <c r="F36" s="4">
        <v>7</v>
      </c>
      <c r="G36" s="4">
        <v>0</v>
      </c>
      <c r="H36" s="4"/>
      <c r="I36" s="4"/>
      <c r="J36" s="4" t="s">
        <v>13</v>
      </c>
      <c r="K36" s="4">
        <f t="shared" si="3"/>
        <v>855</v>
      </c>
      <c r="L36" s="5">
        <f t="shared" si="4"/>
        <v>1158.6065573770493</v>
      </c>
      <c r="M36" s="4"/>
    </row>
    <row r="37" spans="1:13" ht="12.75">
      <c r="A37" s="4" t="s">
        <v>84</v>
      </c>
      <c r="B37" s="4" t="s">
        <v>51</v>
      </c>
      <c r="C37" s="4">
        <v>5</v>
      </c>
      <c r="D37" s="4">
        <v>35</v>
      </c>
      <c r="E37" s="4">
        <v>5</v>
      </c>
      <c r="F37" s="4">
        <v>9</v>
      </c>
      <c r="G37" s="4">
        <v>0</v>
      </c>
      <c r="H37" s="4"/>
      <c r="I37" s="4"/>
      <c r="J37" s="4" t="s">
        <v>13</v>
      </c>
      <c r="K37" s="4">
        <f t="shared" si="3"/>
        <v>925</v>
      </c>
      <c r="L37" s="5">
        <f t="shared" si="4"/>
        <v>1158.6065573770493</v>
      </c>
      <c r="M37" s="4"/>
    </row>
    <row r="38" spans="1:13" ht="12.75">
      <c r="A38" s="4" t="s">
        <v>69</v>
      </c>
      <c r="B38" s="4" t="s">
        <v>57</v>
      </c>
      <c r="C38" s="4">
        <v>4</v>
      </c>
      <c r="D38" s="4">
        <v>26</v>
      </c>
      <c r="E38" s="4">
        <v>3</v>
      </c>
      <c r="F38" s="4">
        <v>9</v>
      </c>
      <c r="G38" s="4">
        <v>200</v>
      </c>
      <c r="H38" s="4"/>
      <c r="I38" s="4"/>
      <c r="J38" s="4" t="s">
        <v>13</v>
      </c>
      <c r="K38" s="4">
        <f t="shared" si="3"/>
        <v>985</v>
      </c>
      <c r="L38" s="5">
        <f t="shared" si="4"/>
        <v>926.8852459016393</v>
      </c>
      <c r="M38" s="4"/>
    </row>
    <row r="39" spans="1:13" ht="12.75">
      <c r="A39" s="4" t="s">
        <v>85</v>
      </c>
      <c r="B39" s="4" t="s">
        <v>57</v>
      </c>
      <c r="C39" s="4">
        <v>4</v>
      </c>
      <c r="D39" s="4">
        <v>11</v>
      </c>
      <c r="E39" s="4">
        <v>1</v>
      </c>
      <c r="F39" s="4">
        <v>15</v>
      </c>
      <c r="G39" s="4">
        <v>200</v>
      </c>
      <c r="H39" s="4"/>
      <c r="I39" s="4"/>
      <c r="J39" s="4" t="s">
        <v>13</v>
      </c>
      <c r="K39" s="4">
        <f t="shared" si="3"/>
        <v>1085</v>
      </c>
      <c r="L39" s="5">
        <f t="shared" si="4"/>
        <v>926.8852459016393</v>
      </c>
      <c r="M39" s="4"/>
    </row>
    <row r="40" spans="1:13" ht="12.75">
      <c r="A40" s="4" t="s">
        <v>83</v>
      </c>
      <c r="B40" s="4" t="s">
        <v>79</v>
      </c>
      <c r="C40" s="4">
        <v>5.5</v>
      </c>
      <c r="D40" s="4">
        <v>38</v>
      </c>
      <c r="E40" s="4">
        <v>10</v>
      </c>
      <c r="F40" s="4">
        <v>10</v>
      </c>
      <c r="G40" s="4">
        <v>0</v>
      </c>
      <c r="H40" s="4"/>
      <c r="I40" s="4"/>
      <c r="J40" s="4" t="s">
        <v>13</v>
      </c>
      <c r="K40" s="4">
        <f t="shared" si="3"/>
        <v>1130</v>
      </c>
      <c r="L40" s="5">
        <f t="shared" si="4"/>
        <v>1274.467213114754</v>
      </c>
      <c r="M40" s="4"/>
    </row>
    <row r="41" spans="1:13" ht="12.75">
      <c r="A41" s="4" t="s">
        <v>82</v>
      </c>
      <c r="B41" s="4" t="s">
        <v>65</v>
      </c>
      <c r="C41" s="4">
        <v>8</v>
      </c>
      <c r="D41" s="4">
        <v>130</v>
      </c>
      <c r="E41" s="4">
        <v>9</v>
      </c>
      <c r="F41" s="4">
        <v>6</v>
      </c>
      <c r="G41" s="4">
        <v>0</v>
      </c>
      <c r="H41" s="4"/>
      <c r="I41" s="4"/>
      <c r="J41" s="4" t="s">
        <v>13</v>
      </c>
      <c r="K41" s="4">
        <f t="shared" si="3"/>
        <v>1825</v>
      </c>
      <c r="L41" s="5">
        <f t="shared" si="4"/>
        <v>1853.7704918032787</v>
      </c>
      <c r="M41" s="4"/>
    </row>
    <row r="42" spans="1:13" ht="12.75">
      <c r="A42" s="4"/>
      <c r="B42" s="4"/>
      <c r="C42" s="4">
        <f>SUM(C29:C41)</f>
        <v>65</v>
      </c>
      <c r="D42" s="4"/>
      <c r="E42" s="4"/>
      <c r="F42" s="4"/>
      <c r="G42" s="4"/>
      <c r="H42" s="4"/>
      <c r="I42" s="4"/>
      <c r="J42" s="4"/>
      <c r="K42" s="4"/>
      <c r="L42" s="4"/>
      <c r="M42" s="4">
        <f>SUM(K29:K41)</f>
        <v>9775</v>
      </c>
    </row>
    <row r="43" spans="1:13" ht="12.75">
      <c r="A43" s="4" t="s">
        <v>54</v>
      </c>
      <c r="B43" s="4" t="s">
        <v>55</v>
      </c>
      <c r="C43" s="4">
        <v>3.5</v>
      </c>
      <c r="D43" s="4">
        <v>0</v>
      </c>
      <c r="E43" s="4">
        <v>1</v>
      </c>
      <c r="F43" s="4">
        <v>0</v>
      </c>
      <c r="G43" s="4">
        <v>0</v>
      </c>
      <c r="H43" s="4"/>
      <c r="I43" s="4"/>
      <c r="J43" s="4" t="s">
        <v>14</v>
      </c>
      <c r="K43" s="4">
        <f t="shared" si="3"/>
        <v>25</v>
      </c>
      <c r="L43" s="5">
        <f>11170*C43/52</f>
        <v>751.8269230769231</v>
      </c>
      <c r="M43" s="4"/>
    </row>
    <row r="44" spans="1:13" ht="12.75">
      <c r="A44" s="4" t="s">
        <v>52</v>
      </c>
      <c r="B44" s="4" t="s">
        <v>53</v>
      </c>
      <c r="C44" s="4">
        <v>4</v>
      </c>
      <c r="D44" s="4">
        <v>24</v>
      </c>
      <c r="E44" s="4">
        <v>0</v>
      </c>
      <c r="F44" s="4">
        <v>0</v>
      </c>
      <c r="G44" s="4">
        <v>0</v>
      </c>
      <c r="H44" s="4"/>
      <c r="I44" s="4"/>
      <c r="J44" s="4" t="s">
        <v>14</v>
      </c>
      <c r="K44" s="4">
        <f t="shared" si="3"/>
        <v>240</v>
      </c>
      <c r="L44" s="5">
        <f aca="true" t="shared" si="5" ref="L44:L53">11170*C44/52</f>
        <v>859.2307692307693</v>
      </c>
      <c r="M44" s="4"/>
    </row>
    <row r="45" spans="1:13" ht="12.75">
      <c r="A45" s="4" t="s">
        <v>56</v>
      </c>
      <c r="B45" s="4" t="s">
        <v>57</v>
      </c>
      <c r="C45" s="4">
        <v>4</v>
      </c>
      <c r="D45" s="4">
        <v>24</v>
      </c>
      <c r="E45" s="4">
        <v>2</v>
      </c>
      <c r="F45" s="4">
        <v>3</v>
      </c>
      <c r="G45" s="4">
        <v>0</v>
      </c>
      <c r="H45" s="4"/>
      <c r="I45" s="4"/>
      <c r="J45" s="4" t="s">
        <v>14</v>
      </c>
      <c r="K45" s="4">
        <f t="shared" si="3"/>
        <v>440</v>
      </c>
      <c r="L45" s="5">
        <f t="shared" si="5"/>
        <v>859.2307692307693</v>
      </c>
      <c r="M45" s="4"/>
    </row>
    <row r="46" spans="1:13" ht="12.75">
      <c r="A46" s="4" t="s">
        <v>58</v>
      </c>
      <c r="B46" s="4" t="s">
        <v>59</v>
      </c>
      <c r="C46" s="4">
        <v>4</v>
      </c>
      <c r="D46" s="4">
        <v>15</v>
      </c>
      <c r="E46" s="4">
        <v>4</v>
      </c>
      <c r="F46" s="4">
        <v>5</v>
      </c>
      <c r="G46" s="4">
        <v>0</v>
      </c>
      <c r="H46" s="4"/>
      <c r="I46" s="4"/>
      <c r="J46" s="4" t="s">
        <v>14</v>
      </c>
      <c r="K46" s="4">
        <f t="shared" si="3"/>
        <v>500</v>
      </c>
      <c r="L46" s="5">
        <f t="shared" si="5"/>
        <v>859.2307692307693</v>
      </c>
      <c r="M46" s="4"/>
    </row>
    <row r="47" spans="1:13" ht="12.75">
      <c r="A47" s="4" t="s">
        <v>70</v>
      </c>
      <c r="B47" s="4" t="s">
        <v>71</v>
      </c>
      <c r="C47" s="4">
        <v>4.5</v>
      </c>
      <c r="D47" s="4">
        <v>42</v>
      </c>
      <c r="E47" s="4">
        <v>0</v>
      </c>
      <c r="F47" s="4">
        <v>2</v>
      </c>
      <c r="G47" s="4">
        <v>0</v>
      </c>
      <c r="H47" s="4"/>
      <c r="I47" s="4"/>
      <c r="J47" s="4" t="s">
        <v>14</v>
      </c>
      <c r="K47" s="4">
        <f t="shared" si="3"/>
        <v>520</v>
      </c>
      <c r="L47" s="5">
        <f t="shared" si="5"/>
        <v>966.6346153846154</v>
      </c>
      <c r="M47" s="4"/>
    </row>
    <row r="48" spans="1:13" ht="12.75">
      <c r="A48" s="4" t="s">
        <v>88</v>
      </c>
      <c r="B48" s="4" t="s">
        <v>81</v>
      </c>
      <c r="C48" s="4">
        <v>6.5</v>
      </c>
      <c r="D48" s="4">
        <v>92</v>
      </c>
      <c r="E48" s="4">
        <v>8</v>
      </c>
      <c r="F48" s="4">
        <v>8</v>
      </c>
      <c r="G48" s="4">
        <v>0</v>
      </c>
      <c r="H48" s="4"/>
      <c r="I48" s="4"/>
      <c r="J48" s="4" t="s">
        <v>14</v>
      </c>
      <c r="K48" s="4">
        <f t="shared" si="3"/>
        <v>1520</v>
      </c>
      <c r="L48" s="5">
        <f t="shared" si="5"/>
        <v>1396.25</v>
      </c>
      <c r="M48" s="4"/>
    </row>
    <row r="49" spans="1:13" ht="12.75">
      <c r="A49" s="4" t="s">
        <v>50</v>
      </c>
      <c r="B49" s="4" t="s">
        <v>51</v>
      </c>
      <c r="C49" s="4">
        <v>5</v>
      </c>
      <c r="D49" s="4">
        <v>47</v>
      </c>
      <c r="E49" s="4">
        <v>4</v>
      </c>
      <c r="F49" s="4">
        <v>7</v>
      </c>
      <c r="G49" s="4">
        <v>0</v>
      </c>
      <c r="H49" s="4" t="s">
        <v>31</v>
      </c>
      <c r="I49" s="4">
        <v>900</v>
      </c>
      <c r="J49" s="4" t="s">
        <v>14</v>
      </c>
      <c r="K49" s="4">
        <f t="shared" si="3"/>
        <v>1820</v>
      </c>
      <c r="L49" s="5">
        <f t="shared" si="5"/>
        <v>1074.0384615384614</v>
      </c>
      <c r="M49" s="4"/>
    </row>
    <row r="50" spans="1:13" ht="12.75">
      <c r="A50" s="4" t="s">
        <v>62</v>
      </c>
      <c r="B50" s="4" t="s">
        <v>63</v>
      </c>
      <c r="C50" s="4">
        <v>4.5</v>
      </c>
      <c r="D50" s="4">
        <v>79</v>
      </c>
      <c r="E50" s="4">
        <v>18</v>
      </c>
      <c r="F50" s="4">
        <v>25</v>
      </c>
      <c r="G50" s="4">
        <v>100</v>
      </c>
      <c r="H50" s="4"/>
      <c r="I50" s="4"/>
      <c r="J50" s="4" t="s">
        <v>14</v>
      </c>
      <c r="K50" s="4">
        <f t="shared" si="3"/>
        <v>2590</v>
      </c>
      <c r="L50" s="5">
        <f t="shared" si="5"/>
        <v>966.6346153846154</v>
      </c>
      <c r="M50" s="4"/>
    </row>
    <row r="51" spans="1:13" ht="12.75">
      <c r="A51" s="4" t="s">
        <v>78</v>
      </c>
      <c r="B51" s="4" t="s">
        <v>79</v>
      </c>
      <c r="C51" s="4">
        <v>5.5</v>
      </c>
      <c r="D51" s="4">
        <v>72</v>
      </c>
      <c r="E51" s="4">
        <v>5</v>
      </c>
      <c r="F51" s="4">
        <v>1</v>
      </c>
      <c r="G51" s="4">
        <v>900</v>
      </c>
      <c r="H51" s="4" t="s">
        <v>31</v>
      </c>
      <c r="I51" s="4">
        <v>900</v>
      </c>
      <c r="J51" s="4" t="s">
        <v>14</v>
      </c>
      <c r="K51" s="4">
        <f t="shared" si="3"/>
        <v>2695</v>
      </c>
      <c r="L51" s="5">
        <f t="shared" si="5"/>
        <v>1181.4423076923076</v>
      </c>
      <c r="M51" s="4"/>
    </row>
    <row r="52" spans="1:13" ht="12.75">
      <c r="A52" s="4" t="s">
        <v>64</v>
      </c>
      <c r="B52" s="4" t="s">
        <v>65</v>
      </c>
      <c r="C52" s="4">
        <v>8</v>
      </c>
      <c r="D52" s="4">
        <v>112</v>
      </c>
      <c r="E52" s="4">
        <v>5</v>
      </c>
      <c r="F52" s="4">
        <v>8</v>
      </c>
      <c r="G52" s="4">
        <v>0</v>
      </c>
      <c r="H52" s="4" t="s">
        <v>31</v>
      </c>
      <c r="I52" s="4">
        <v>1100</v>
      </c>
      <c r="J52" s="4" t="s">
        <v>14</v>
      </c>
      <c r="K52" s="4">
        <f t="shared" si="3"/>
        <v>2745</v>
      </c>
      <c r="L52" s="5">
        <f t="shared" si="5"/>
        <v>1718.4615384615386</v>
      </c>
      <c r="M52" s="4"/>
    </row>
    <row r="53" spans="1:13" ht="12.75">
      <c r="A53" s="4" t="s">
        <v>60</v>
      </c>
      <c r="B53" s="4" t="s">
        <v>61</v>
      </c>
      <c r="C53" s="4">
        <v>6</v>
      </c>
      <c r="D53" s="4">
        <v>108</v>
      </c>
      <c r="E53" s="4">
        <v>14</v>
      </c>
      <c r="F53" s="4">
        <v>17</v>
      </c>
      <c r="G53" s="4">
        <v>0</v>
      </c>
      <c r="H53" s="4" t="s">
        <v>31</v>
      </c>
      <c r="I53" s="4">
        <v>1000</v>
      </c>
      <c r="J53" s="4" t="s">
        <v>14</v>
      </c>
      <c r="K53" s="4">
        <f t="shared" si="3"/>
        <v>3280</v>
      </c>
      <c r="L53" s="5">
        <f t="shared" si="5"/>
        <v>1288.8461538461538</v>
      </c>
      <c r="M53" s="4"/>
    </row>
    <row r="54" spans="1:13" ht="12.75">
      <c r="A54" s="4" t="s">
        <v>93</v>
      </c>
      <c r="B54" s="4" t="s">
        <v>65</v>
      </c>
      <c r="C54" s="4">
        <v>8</v>
      </c>
      <c r="D54" s="4"/>
      <c r="E54" s="4"/>
      <c r="F54" s="4"/>
      <c r="G54" s="4"/>
      <c r="H54" s="4"/>
      <c r="I54" s="4"/>
      <c r="J54" s="4"/>
      <c r="K54" s="4"/>
      <c r="L54" s="4"/>
      <c r="M54" s="4">
        <f>SUM(K43:K53)</f>
        <v>16375</v>
      </c>
    </row>
    <row r="55" spans="1:13" ht="12.75">
      <c r="A55" s="4" t="s">
        <v>94</v>
      </c>
      <c r="B55" s="4" t="s">
        <v>63</v>
      </c>
      <c r="C55" s="4">
        <v>4.5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>
        <f>SUM(C43:C53)</f>
        <v>55.5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>
        <f>SUM(K29:K53)</f>
        <v>26150</v>
      </c>
      <c r="L57" s="4"/>
      <c r="M57" s="4" t="s">
        <v>89</v>
      </c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>
        <v>25650</v>
      </c>
      <c r="L58" s="4"/>
      <c r="M58" s="4" t="s">
        <v>90</v>
      </c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>
        <f>K57+K58</f>
        <v>51800</v>
      </c>
      <c r="L59" s="4"/>
      <c r="M59" s="4" t="s">
        <v>91</v>
      </c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>
        <f>K59-K27</f>
        <v>6355</v>
      </c>
      <c r="L61" s="4"/>
      <c r="M61" s="4" t="s">
        <v>92</v>
      </c>
    </row>
    <row r="62" spans="4:10" ht="12.75">
      <c r="D62" t="s">
        <v>213</v>
      </c>
      <c r="H62" t="s">
        <v>215</v>
      </c>
      <c r="I62" t="s">
        <v>217</v>
      </c>
      <c r="J62" t="s">
        <v>218</v>
      </c>
    </row>
    <row r="63" spans="3:19" ht="12.75">
      <c r="C63">
        <f>C42-13</f>
        <v>52</v>
      </c>
      <c r="D63">
        <f>SUM(D2:D12)</f>
        <v>322</v>
      </c>
      <c r="E63">
        <f>SUM(E2:E12)</f>
        <v>48</v>
      </c>
      <c r="F63">
        <f>SUM(F2:F12)</f>
        <v>109</v>
      </c>
      <c r="H63">
        <f>C63*100</f>
        <v>5200</v>
      </c>
      <c r="I63">
        <f>SUM(D63:F63)</f>
        <v>479</v>
      </c>
      <c r="J63" s="10">
        <f>I63/H63</f>
        <v>0.09211538461538461</v>
      </c>
      <c r="S63" s="10"/>
    </row>
    <row r="64" spans="3:19" ht="12.75">
      <c r="C64">
        <f>C56-11</f>
        <v>44.5</v>
      </c>
      <c r="D64">
        <f>SUM(D14:D23)</f>
        <v>426</v>
      </c>
      <c r="E64">
        <f>SUM(E14:E23)</f>
        <v>55</v>
      </c>
      <c r="F64">
        <f>SUM(F14:F23)</f>
        <v>130</v>
      </c>
      <c r="H64">
        <f>C64*100</f>
        <v>4450</v>
      </c>
      <c r="I64">
        <f>SUM(D64:F64)</f>
        <v>611</v>
      </c>
      <c r="J64" s="10">
        <f>I64/H64</f>
        <v>0.13730337078651686</v>
      </c>
      <c r="S64" s="10"/>
    </row>
    <row r="65" spans="3:19" ht="12.75">
      <c r="C65">
        <f>SUM(C63:C64)</f>
        <v>96.5</v>
      </c>
      <c r="D65">
        <f>SUM(D63:D64)</f>
        <v>748</v>
      </c>
      <c r="E65">
        <f>SUM(E63:E64)</f>
        <v>103</v>
      </c>
      <c r="F65">
        <f>SUM(F63:F64)</f>
        <v>239</v>
      </c>
      <c r="H65">
        <f>C65*100</f>
        <v>9650</v>
      </c>
      <c r="I65">
        <f>SUM(D65:F65)</f>
        <v>1090</v>
      </c>
      <c r="J65" s="10">
        <f>I65/H65</f>
        <v>0.11295336787564766</v>
      </c>
      <c r="S65" s="10"/>
    </row>
    <row r="66" spans="10:19" ht="12.75">
      <c r="J66" s="11"/>
      <c r="S66" s="11"/>
    </row>
    <row r="67" spans="10:19" ht="12.75">
      <c r="J67" s="11"/>
      <c r="S67" s="11"/>
    </row>
    <row r="68" spans="10:19" ht="12.75">
      <c r="J68" s="11"/>
      <c r="S68" s="11"/>
    </row>
    <row r="69" spans="4:19" ht="12.75">
      <c r="D69" t="s">
        <v>214</v>
      </c>
      <c r="H69" t="s">
        <v>216</v>
      </c>
      <c r="I69" t="s">
        <v>217</v>
      </c>
      <c r="J69" s="11" t="s">
        <v>218</v>
      </c>
      <c r="S69" s="11"/>
    </row>
    <row r="70" spans="3:19" ht="12.75">
      <c r="C70">
        <f>C13-11</f>
        <v>44</v>
      </c>
      <c r="D70">
        <f>SUM(D29:D41)</f>
        <v>420</v>
      </c>
      <c r="E70">
        <f>SUM(E29:E41)</f>
        <v>43</v>
      </c>
      <c r="F70">
        <f>SUM(F29:F41)</f>
        <v>82</v>
      </c>
      <c r="H70">
        <f>C70*100</f>
        <v>4400</v>
      </c>
      <c r="I70">
        <f>SUM(D70:F70)</f>
        <v>545</v>
      </c>
      <c r="J70" s="10">
        <f>I70/H70</f>
        <v>0.12386363636363637</v>
      </c>
      <c r="S70" s="10"/>
    </row>
    <row r="71" spans="3:19" ht="12.75">
      <c r="C71">
        <f>C24-10</f>
        <v>40.5</v>
      </c>
      <c r="D71">
        <f>SUM(D43:D55)</f>
        <v>615</v>
      </c>
      <c r="E71">
        <f>SUM(E43:E55)</f>
        <v>61</v>
      </c>
      <c r="F71">
        <f>SUM(F43:F55)</f>
        <v>76</v>
      </c>
      <c r="H71">
        <f>C71*100</f>
        <v>4050</v>
      </c>
      <c r="I71">
        <f>SUM(D71:F71)</f>
        <v>752</v>
      </c>
      <c r="J71" s="10">
        <f>I71/H71</f>
        <v>0.18567901234567902</v>
      </c>
      <c r="S71" s="10"/>
    </row>
    <row r="72" spans="3:19" ht="12.75">
      <c r="C72">
        <f>SUM(C70:C71)</f>
        <v>84.5</v>
      </c>
      <c r="D72">
        <f>SUM(D70:D71)</f>
        <v>1035</v>
      </c>
      <c r="E72">
        <f>SUM(E70:E71)</f>
        <v>104</v>
      </c>
      <c r="F72">
        <f>SUM(F70:F71)</f>
        <v>158</v>
      </c>
      <c r="H72">
        <f>C72*100</f>
        <v>8450</v>
      </c>
      <c r="I72">
        <f>SUM(D72:F72)</f>
        <v>1297</v>
      </c>
      <c r="J72" s="10">
        <f>I72/H72</f>
        <v>0.15349112426035502</v>
      </c>
      <c r="S72" s="10"/>
    </row>
  </sheetData>
  <sheetProtection/>
  <printOptions/>
  <pageMargins left="0" right="0" top="0" bottom="0" header="0.5" footer="0.5"/>
  <pageSetup horizontalDpi="600" verticalDpi="600" orientation="landscape" paperSize="3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="60" zoomScalePageLayoutView="0" workbookViewId="0" topLeftCell="A1">
      <pane ySplit="300" topLeftCell="A2" activePane="bottomLeft" state="split"/>
      <selection pane="topLeft" activeCell="A1" sqref="A1"/>
      <selection pane="bottomLeft" activeCell="C44" sqref="C44"/>
    </sheetView>
  </sheetViews>
  <sheetFormatPr defaultColWidth="9.140625" defaultRowHeight="12.75"/>
  <cols>
    <col min="1" max="1" width="17.8515625" style="0" customWidth="1"/>
    <col min="2" max="2" width="18.00390625" style="0" customWidth="1"/>
    <col min="10" max="10" width="5.421875" style="0" customWidth="1"/>
    <col min="11" max="12" width="13.140625" style="0" customWidth="1"/>
  </cols>
  <sheetData>
    <row r="1" spans="1:1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34</v>
      </c>
      <c r="J1" s="3" t="s">
        <v>12</v>
      </c>
      <c r="K1" s="3" t="s">
        <v>163</v>
      </c>
      <c r="L1" s="3" t="s">
        <v>37</v>
      </c>
      <c r="M1" s="3" t="s">
        <v>164</v>
      </c>
      <c r="N1" s="4"/>
      <c r="O1" s="4"/>
    </row>
    <row r="2" spans="1:15" ht="12.75">
      <c r="A2" s="4" t="s">
        <v>38</v>
      </c>
      <c r="B2" s="4" t="s">
        <v>39</v>
      </c>
      <c r="C2" s="4">
        <v>3</v>
      </c>
      <c r="D2" s="4">
        <v>1</v>
      </c>
      <c r="E2" s="4">
        <v>0</v>
      </c>
      <c r="F2" s="4">
        <v>0</v>
      </c>
      <c r="G2" s="4">
        <v>0</v>
      </c>
      <c r="H2" s="4"/>
      <c r="I2" s="4"/>
      <c r="J2" s="4" t="s">
        <v>13</v>
      </c>
      <c r="K2" s="4">
        <f aca="true" t="shared" si="0" ref="K2:K24">(D2*10)+(E2*25)+(F2*50)+G2+I2</f>
        <v>10</v>
      </c>
      <c r="L2" s="5">
        <f>11925*C2/54</f>
        <v>662.5</v>
      </c>
      <c r="M2" s="4"/>
      <c r="N2" s="4"/>
      <c r="O2" s="4"/>
    </row>
    <row r="3" spans="1:15" ht="12.75">
      <c r="A3" s="4" t="s">
        <v>15</v>
      </c>
      <c r="B3" s="4" t="s">
        <v>16</v>
      </c>
      <c r="C3" s="4">
        <v>3</v>
      </c>
      <c r="D3" s="4">
        <v>19</v>
      </c>
      <c r="E3" s="4">
        <v>0</v>
      </c>
      <c r="F3" s="4">
        <v>0</v>
      </c>
      <c r="G3" s="4">
        <v>0</v>
      </c>
      <c r="H3" s="4"/>
      <c r="I3" s="4"/>
      <c r="J3" s="4" t="s">
        <v>13</v>
      </c>
      <c r="K3" s="4">
        <f t="shared" si="0"/>
        <v>190</v>
      </c>
      <c r="L3" s="5">
        <f aca="true" t="shared" si="1" ref="L3:L12">11925*C3/54</f>
        <v>662.5</v>
      </c>
      <c r="M3" s="4"/>
      <c r="N3" s="4"/>
      <c r="O3" s="4"/>
    </row>
    <row r="4" spans="1:15" ht="12.75">
      <c r="A4" s="4" t="s">
        <v>23</v>
      </c>
      <c r="B4" s="4" t="s">
        <v>11</v>
      </c>
      <c r="C4" s="4">
        <v>6</v>
      </c>
      <c r="D4" s="4">
        <v>19</v>
      </c>
      <c r="E4" s="4">
        <v>2</v>
      </c>
      <c r="F4" s="4">
        <v>3</v>
      </c>
      <c r="G4" s="4">
        <v>0</v>
      </c>
      <c r="H4" s="4"/>
      <c r="I4" s="4"/>
      <c r="J4" s="4" t="s">
        <v>13</v>
      </c>
      <c r="K4" s="4">
        <f t="shared" si="0"/>
        <v>390</v>
      </c>
      <c r="L4" s="5">
        <f t="shared" si="1"/>
        <v>1325</v>
      </c>
      <c r="M4" s="4"/>
      <c r="N4" s="4"/>
      <c r="O4" s="4"/>
    </row>
    <row r="5" spans="1:15" ht="12.75">
      <c r="A5" s="4" t="s">
        <v>19</v>
      </c>
      <c r="B5" s="4" t="s">
        <v>20</v>
      </c>
      <c r="C5" s="4">
        <v>6</v>
      </c>
      <c r="D5" s="4">
        <v>58</v>
      </c>
      <c r="E5" s="4">
        <v>8</v>
      </c>
      <c r="F5" s="4">
        <v>11</v>
      </c>
      <c r="G5" s="4">
        <v>0</v>
      </c>
      <c r="H5" s="4" t="s">
        <v>31</v>
      </c>
      <c r="I5" s="4">
        <v>1000</v>
      </c>
      <c r="J5" s="4" t="s">
        <v>13</v>
      </c>
      <c r="K5" s="4">
        <f t="shared" si="0"/>
        <v>2330</v>
      </c>
      <c r="L5" s="5">
        <f t="shared" si="1"/>
        <v>1325</v>
      </c>
      <c r="M5" s="4"/>
      <c r="N5" s="4"/>
      <c r="O5" s="4"/>
    </row>
    <row r="6" spans="1:15" ht="12.75">
      <c r="A6" s="4" t="s">
        <v>28</v>
      </c>
      <c r="B6" s="4" t="s">
        <v>29</v>
      </c>
      <c r="C6" s="4">
        <v>3</v>
      </c>
      <c r="D6" s="4">
        <v>12</v>
      </c>
      <c r="E6" s="4">
        <v>1</v>
      </c>
      <c r="F6" s="4">
        <v>3</v>
      </c>
      <c r="G6" s="4">
        <v>0</v>
      </c>
      <c r="H6" s="4"/>
      <c r="I6" s="4"/>
      <c r="J6" s="4" t="s">
        <v>13</v>
      </c>
      <c r="K6" s="4">
        <f t="shared" si="0"/>
        <v>295</v>
      </c>
      <c r="L6" s="5">
        <f t="shared" si="1"/>
        <v>662.5</v>
      </c>
      <c r="M6" s="4"/>
      <c r="N6" s="4"/>
      <c r="O6" s="4"/>
    </row>
    <row r="7" spans="1:15" ht="12.75">
      <c r="A7" s="4" t="s">
        <v>21</v>
      </c>
      <c r="B7" s="4" t="s">
        <v>22</v>
      </c>
      <c r="C7" s="4">
        <v>6</v>
      </c>
      <c r="D7" s="4">
        <v>25</v>
      </c>
      <c r="E7" s="4">
        <v>2</v>
      </c>
      <c r="F7" s="4">
        <v>14</v>
      </c>
      <c r="G7" s="4">
        <v>200</v>
      </c>
      <c r="H7" s="4"/>
      <c r="I7" s="4"/>
      <c r="J7" s="4" t="s">
        <v>13</v>
      </c>
      <c r="K7" s="4">
        <f t="shared" si="0"/>
        <v>1200</v>
      </c>
      <c r="L7" s="5">
        <f t="shared" si="1"/>
        <v>1325</v>
      </c>
      <c r="M7" s="4"/>
      <c r="N7" s="4"/>
      <c r="O7" s="4"/>
    </row>
    <row r="8" spans="1:15" ht="12.75">
      <c r="A8" s="4" t="s">
        <v>35</v>
      </c>
      <c r="B8" s="4" t="s">
        <v>36</v>
      </c>
      <c r="C8" s="4">
        <v>6</v>
      </c>
      <c r="D8" s="4">
        <v>43</v>
      </c>
      <c r="E8" s="4">
        <v>2</v>
      </c>
      <c r="F8" s="4">
        <v>7</v>
      </c>
      <c r="G8" s="4">
        <v>0</v>
      </c>
      <c r="H8" s="4"/>
      <c r="I8" s="4"/>
      <c r="J8" s="4" t="s">
        <v>13</v>
      </c>
      <c r="K8" s="4">
        <f t="shared" si="0"/>
        <v>830</v>
      </c>
      <c r="L8" s="5">
        <f t="shared" si="1"/>
        <v>1325</v>
      </c>
      <c r="M8" s="4"/>
      <c r="N8" s="4"/>
      <c r="O8" s="4"/>
    </row>
    <row r="9" spans="1:15" ht="12.75">
      <c r="A9" s="4" t="s">
        <v>43</v>
      </c>
      <c r="B9" s="4" t="s">
        <v>44</v>
      </c>
      <c r="C9" s="4">
        <v>3</v>
      </c>
      <c r="D9" s="4">
        <v>1</v>
      </c>
      <c r="E9" s="4">
        <v>0</v>
      </c>
      <c r="F9" s="4">
        <v>0</v>
      </c>
      <c r="G9" s="4">
        <v>0</v>
      </c>
      <c r="H9" s="4"/>
      <c r="I9" s="4"/>
      <c r="J9" s="4" t="s">
        <v>13</v>
      </c>
      <c r="K9" s="4">
        <f t="shared" si="0"/>
        <v>10</v>
      </c>
      <c r="L9" s="5">
        <f t="shared" si="1"/>
        <v>662.5</v>
      </c>
      <c r="M9" s="4"/>
      <c r="N9" s="4"/>
      <c r="O9" s="4"/>
    </row>
    <row r="10" spans="1:15" ht="12.75">
      <c r="A10" s="4" t="s">
        <v>24</v>
      </c>
      <c r="B10" s="4" t="s">
        <v>25</v>
      </c>
      <c r="C10" s="4">
        <v>6</v>
      </c>
      <c r="D10" s="4">
        <v>26</v>
      </c>
      <c r="E10" s="4">
        <v>2</v>
      </c>
      <c r="F10" s="4">
        <v>4</v>
      </c>
      <c r="G10" s="4">
        <v>100</v>
      </c>
      <c r="H10" s="4"/>
      <c r="I10" s="4"/>
      <c r="J10" s="4" t="s">
        <v>13</v>
      </c>
      <c r="K10" s="4">
        <f t="shared" si="0"/>
        <v>610</v>
      </c>
      <c r="L10" s="5">
        <f t="shared" si="1"/>
        <v>1325</v>
      </c>
      <c r="M10" s="4"/>
      <c r="N10" s="4"/>
      <c r="O10" s="4"/>
    </row>
    <row r="11" spans="1:15" ht="12.75">
      <c r="A11" s="4" t="s">
        <v>10</v>
      </c>
      <c r="B11" s="4" t="s">
        <v>11</v>
      </c>
      <c r="C11" s="4">
        <v>6</v>
      </c>
      <c r="D11" s="4">
        <v>41</v>
      </c>
      <c r="E11" s="4">
        <v>3</v>
      </c>
      <c r="F11" s="4">
        <v>13</v>
      </c>
      <c r="G11" s="4">
        <v>0</v>
      </c>
      <c r="H11" s="4"/>
      <c r="I11" s="4"/>
      <c r="J11" s="4" t="s">
        <v>13</v>
      </c>
      <c r="K11" s="4">
        <f t="shared" si="0"/>
        <v>1135</v>
      </c>
      <c r="L11" s="5">
        <f t="shared" si="1"/>
        <v>1325</v>
      </c>
      <c r="M11" s="4"/>
      <c r="N11" s="4"/>
      <c r="O11" s="4"/>
    </row>
    <row r="12" spans="1:15" ht="12.75">
      <c r="A12" s="4" t="s">
        <v>30</v>
      </c>
      <c r="B12" s="4" t="s">
        <v>27</v>
      </c>
      <c r="C12" s="4">
        <v>6</v>
      </c>
      <c r="D12" s="4">
        <v>80</v>
      </c>
      <c r="E12" s="4">
        <v>4</v>
      </c>
      <c r="F12" s="4">
        <v>6</v>
      </c>
      <c r="G12" s="4">
        <v>0</v>
      </c>
      <c r="H12" s="4"/>
      <c r="I12" s="4"/>
      <c r="J12" s="4" t="s">
        <v>13</v>
      </c>
      <c r="K12" s="4">
        <f t="shared" si="0"/>
        <v>1200</v>
      </c>
      <c r="L12" s="5">
        <f t="shared" si="1"/>
        <v>1325</v>
      </c>
      <c r="M12" s="4"/>
      <c r="N12" s="4"/>
      <c r="O12" s="4"/>
    </row>
    <row r="13" spans="1:15" ht="12.75">
      <c r="A13" s="4"/>
      <c r="B13" s="4"/>
      <c r="C13" s="4">
        <f>SUM(C2:C12)</f>
        <v>54</v>
      </c>
      <c r="D13" s="4"/>
      <c r="E13" s="4"/>
      <c r="F13" s="4"/>
      <c r="G13" s="4"/>
      <c r="H13" s="4"/>
      <c r="I13" s="4"/>
      <c r="J13" s="4"/>
      <c r="K13" s="4"/>
      <c r="L13" s="4"/>
      <c r="M13" s="4">
        <f>SUM(K2:K12)</f>
        <v>8200</v>
      </c>
      <c r="N13" s="4"/>
      <c r="O13" s="4"/>
    </row>
    <row r="14" spans="1:15" ht="12.75">
      <c r="A14" s="4" t="s">
        <v>8</v>
      </c>
      <c r="B14" s="4" t="s">
        <v>9</v>
      </c>
      <c r="C14" s="4">
        <v>2</v>
      </c>
      <c r="D14" s="4">
        <v>6</v>
      </c>
      <c r="E14" s="4">
        <v>1</v>
      </c>
      <c r="F14" s="4">
        <v>3</v>
      </c>
      <c r="G14" s="4">
        <v>0</v>
      </c>
      <c r="H14" s="4"/>
      <c r="I14" s="4"/>
      <c r="J14" s="4" t="s">
        <v>14</v>
      </c>
      <c r="K14" s="4">
        <f t="shared" si="0"/>
        <v>235</v>
      </c>
      <c r="L14" s="5">
        <f>10055*C14/45</f>
        <v>446.8888888888889</v>
      </c>
      <c r="M14" s="4"/>
      <c r="N14" s="4"/>
      <c r="O14" s="4"/>
    </row>
    <row r="15" spans="1:15" ht="12.75">
      <c r="A15" s="4" t="s">
        <v>40</v>
      </c>
      <c r="B15" s="4" t="s">
        <v>11</v>
      </c>
      <c r="C15" s="4">
        <v>6</v>
      </c>
      <c r="D15" s="4"/>
      <c r="E15" s="4"/>
      <c r="F15" s="4"/>
      <c r="G15" s="4"/>
      <c r="H15" s="4"/>
      <c r="I15" s="4"/>
      <c r="J15" s="4" t="s">
        <v>14</v>
      </c>
      <c r="K15" s="4">
        <f t="shared" si="0"/>
        <v>0</v>
      </c>
      <c r="L15" s="5">
        <v>0</v>
      </c>
      <c r="M15" s="4"/>
      <c r="N15" s="4"/>
      <c r="O15" s="4"/>
    </row>
    <row r="16" spans="1:15" ht="12.75">
      <c r="A16" s="4" t="s">
        <v>45</v>
      </c>
      <c r="B16" s="4" t="s">
        <v>36</v>
      </c>
      <c r="C16" s="4">
        <v>6</v>
      </c>
      <c r="D16" s="4">
        <v>55</v>
      </c>
      <c r="E16" s="4">
        <v>6</v>
      </c>
      <c r="F16" s="4">
        <v>17</v>
      </c>
      <c r="G16" s="4">
        <v>0</v>
      </c>
      <c r="H16" s="4"/>
      <c r="I16" s="4"/>
      <c r="J16" s="4" t="s">
        <v>14</v>
      </c>
      <c r="K16" s="4">
        <f t="shared" si="0"/>
        <v>1550</v>
      </c>
      <c r="L16" s="5">
        <f aca="true" t="shared" si="2" ref="L16:L23">10055*C16/45</f>
        <v>1340.6666666666667</v>
      </c>
      <c r="M16" s="4"/>
      <c r="N16" s="4"/>
      <c r="O16" s="4"/>
    </row>
    <row r="17" spans="1:15" ht="12.75">
      <c r="A17" s="4" t="s">
        <v>26</v>
      </c>
      <c r="B17" s="4" t="s">
        <v>27</v>
      </c>
      <c r="C17" s="4">
        <v>6</v>
      </c>
      <c r="D17" s="4">
        <v>65</v>
      </c>
      <c r="E17" s="4">
        <v>7</v>
      </c>
      <c r="F17" s="4">
        <v>7</v>
      </c>
      <c r="G17" s="4">
        <v>0</v>
      </c>
      <c r="H17" s="4"/>
      <c r="I17" s="4"/>
      <c r="J17" s="4" t="s">
        <v>14</v>
      </c>
      <c r="K17" s="4">
        <f t="shared" si="0"/>
        <v>1175</v>
      </c>
      <c r="L17" s="5">
        <f t="shared" si="2"/>
        <v>1340.6666666666667</v>
      </c>
      <c r="M17" s="4"/>
      <c r="N17" s="4"/>
      <c r="O17" s="4"/>
    </row>
    <row r="18" spans="1:15" ht="12.75">
      <c r="A18" s="4" t="s">
        <v>48</v>
      </c>
      <c r="B18" s="4" t="s">
        <v>42</v>
      </c>
      <c r="C18" s="4">
        <v>4</v>
      </c>
      <c r="D18" s="4">
        <v>2</v>
      </c>
      <c r="E18" s="4">
        <v>1</v>
      </c>
      <c r="F18" s="4">
        <v>1</v>
      </c>
      <c r="G18" s="4">
        <v>0</v>
      </c>
      <c r="H18" s="4"/>
      <c r="I18" s="4"/>
      <c r="J18" s="4" t="s">
        <v>14</v>
      </c>
      <c r="K18" s="4">
        <f t="shared" si="0"/>
        <v>95</v>
      </c>
      <c r="L18" s="5">
        <f t="shared" si="2"/>
        <v>893.7777777777778</v>
      </c>
      <c r="M18" s="4"/>
      <c r="N18" s="4"/>
      <c r="O18" s="4"/>
    </row>
    <row r="19" spans="1:15" ht="12.75">
      <c r="A19" s="4" t="s">
        <v>46</v>
      </c>
      <c r="B19" s="4" t="s">
        <v>11</v>
      </c>
      <c r="C19" s="4">
        <v>6</v>
      </c>
      <c r="D19" s="4">
        <v>42</v>
      </c>
      <c r="E19" s="4">
        <v>9</v>
      </c>
      <c r="F19" s="4">
        <v>18</v>
      </c>
      <c r="G19" s="4">
        <v>0</v>
      </c>
      <c r="H19" s="4"/>
      <c r="I19" s="4"/>
      <c r="J19" s="4" t="s">
        <v>14</v>
      </c>
      <c r="K19" s="4">
        <f t="shared" si="0"/>
        <v>1545</v>
      </c>
      <c r="L19" s="5">
        <f t="shared" si="2"/>
        <v>1340.6666666666667</v>
      </c>
      <c r="M19" s="4"/>
      <c r="N19" s="4"/>
      <c r="O19" s="4"/>
    </row>
    <row r="20" spans="1:15" ht="12.75">
      <c r="A20" s="4" t="s">
        <v>47</v>
      </c>
      <c r="B20" s="4" t="s">
        <v>22</v>
      </c>
      <c r="C20" s="4">
        <v>6</v>
      </c>
      <c r="D20" s="4">
        <v>9</v>
      </c>
      <c r="E20" s="4">
        <v>4</v>
      </c>
      <c r="F20" s="4">
        <v>10</v>
      </c>
      <c r="G20" s="4">
        <v>0</v>
      </c>
      <c r="H20" s="4" t="s">
        <v>31</v>
      </c>
      <c r="I20" s="4">
        <v>1000</v>
      </c>
      <c r="J20" s="4" t="s">
        <v>14</v>
      </c>
      <c r="K20" s="4">
        <f t="shared" si="0"/>
        <v>1690</v>
      </c>
      <c r="L20" s="5">
        <f t="shared" si="2"/>
        <v>1340.6666666666667</v>
      </c>
      <c r="M20" s="4"/>
      <c r="N20" s="4"/>
      <c r="O20" s="4"/>
    </row>
    <row r="21" spans="1:15" ht="12.75">
      <c r="A21" s="4" t="s">
        <v>17</v>
      </c>
      <c r="B21" s="4" t="s">
        <v>18</v>
      </c>
      <c r="C21" s="4">
        <v>5.5</v>
      </c>
      <c r="D21" s="4">
        <v>52</v>
      </c>
      <c r="E21" s="4">
        <v>11</v>
      </c>
      <c r="F21" s="4">
        <v>18</v>
      </c>
      <c r="G21" s="4">
        <v>0</v>
      </c>
      <c r="H21" s="4"/>
      <c r="I21" s="4"/>
      <c r="J21" s="4" t="s">
        <v>14</v>
      </c>
      <c r="K21" s="4">
        <f t="shared" si="0"/>
        <v>1695</v>
      </c>
      <c r="L21" s="5">
        <f t="shared" si="2"/>
        <v>1228.9444444444443</v>
      </c>
      <c r="M21" s="4"/>
      <c r="N21" s="4"/>
      <c r="O21" s="4"/>
    </row>
    <row r="22" spans="1:15" ht="12.75">
      <c r="A22" s="4" t="s">
        <v>32</v>
      </c>
      <c r="B22" s="4" t="s">
        <v>33</v>
      </c>
      <c r="C22" s="4">
        <v>6</v>
      </c>
      <c r="D22" s="4">
        <v>20</v>
      </c>
      <c r="E22" s="4">
        <v>8</v>
      </c>
      <c r="F22" s="4">
        <v>27</v>
      </c>
      <c r="G22" s="4">
        <v>0</v>
      </c>
      <c r="H22" s="4"/>
      <c r="I22" s="4"/>
      <c r="J22" s="4" t="s">
        <v>14</v>
      </c>
      <c r="K22" s="4">
        <f t="shared" si="0"/>
        <v>1750</v>
      </c>
      <c r="L22" s="5">
        <f t="shared" si="2"/>
        <v>1340.6666666666667</v>
      </c>
      <c r="M22" s="4"/>
      <c r="N22" s="4"/>
      <c r="O22" s="4"/>
    </row>
    <row r="23" spans="1:15" ht="12.75">
      <c r="A23" s="4" t="s">
        <v>41</v>
      </c>
      <c r="B23" s="4" t="s">
        <v>42</v>
      </c>
      <c r="C23" s="4">
        <v>4</v>
      </c>
      <c r="D23" s="4">
        <v>56</v>
      </c>
      <c r="E23" s="4">
        <v>6</v>
      </c>
      <c r="F23" s="4">
        <v>18</v>
      </c>
      <c r="G23" s="4">
        <v>0</v>
      </c>
      <c r="H23" s="4"/>
      <c r="I23" s="4"/>
      <c r="J23" s="4" t="s">
        <v>14</v>
      </c>
      <c r="K23" s="4">
        <f t="shared" si="0"/>
        <v>1610</v>
      </c>
      <c r="L23" s="5">
        <f t="shared" si="2"/>
        <v>893.7777777777778</v>
      </c>
      <c r="M23" s="4"/>
      <c r="N23" s="4"/>
      <c r="O23" s="4"/>
    </row>
    <row r="24" spans="1:15" ht="12.75">
      <c r="A24" s="4" t="s">
        <v>95</v>
      </c>
      <c r="B24" s="4" t="s">
        <v>96</v>
      </c>
      <c r="C24" s="4">
        <v>2</v>
      </c>
      <c r="D24" s="4"/>
      <c r="E24" s="4"/>
      <c r="F24" s="4"/>
      <c r="G24" s="4">
        <v>100</v>
      </c>
      <c r="H24" s="4"/>
      <c r="I24" s="4"/>
      <c r="J24" s="4"/>
      <c r="K24" s="4">
        <f t="shared" si="0"/>
        <v>100</v>
      </c>
      <c r="L24" s="4">
        <v>0</v>
      </c>
      <c r="M24" s="4"/>
      <c r="N24" s="4"/>
      <c r="O24" s="4"/>
    </row>
    <row r="25" spans="1:15" ht="12.75">
      <c r="A25" s="4"/>
      <c r="B25" s="4"/>
      <c r="C25" s="4">
        <f>SUM(C16:C23)+2</f>
        <v>45.5</v>
      </c>
      <c r="D25" s="4"/>
      <c r="E25" s="4"/>
      <c r="F25" s="4"/>
      <c r="G25" s="4"/>
      <c r="H25" s="4"/>
      <c r="I25" s="4"/>
      <c r="J25" s="4"/>
      <c r="K25" s="4"/>
      <c r="L25" s="4"/>
      <c r="M25" s="4">
        <f>SUM(K14:K24)</f>
        <v>11445</v>
      </c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>
        <f>SUM(K2:K24)</f>
        <v>19645</v>
      </c>
      <c r="L26" s="4"/>
      <c r="M26" s="4" t="s">
        <v>49</v>
      </c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>
        <v>45445</v>
      </c>
      <c r="L27" s="4"/>
      <c r="M27" s="4" t="s">
        <v>98</v>
      </c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>
        <f>K26+K27</f>
        <v>65090</v>
      </c>
      <c r="L28" s="4"/>
      <c r="M28" s="4" t="s">
        <v>99</v>
      </c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 t="s">
        <v>72</v>
      </c>
      <c r="B30" s="4" t="s">
        <v>73</v>
      </c>
      <c r="C30" s="4">
        <v>5</v>
      </c>
      <c r="D30" s="4">
        <v>24</v>
      </c>
      <c r="E30" s="4">
        <v>2</v>
      </c>
      <c r="F30" s="4">
        <v>0</v>
      </c>
      <c r="G30" s="4">
        <v>0</v>
      </c>
      <c r="H30" s="4"/>
      <c r="I30" s="4"/>
      <c r="J30" s="4" t="s">
        <v>13</v>
      </c>
      <c r="K30" s="4">
        <f aca="true" t="shared" si="3" ref="K30:K42">(D30*10)+(E30*25)+(F30*50)+G30+I30</f>
        <v>290</v>
      </c>
      <c r="L30" s="5">
        <f>8200*C30/59</f>
        <v>694.9152542372881</v>
      </c>
      <c r="M30" s="4"/>
      <c r="N30" s="4"/>
      <c r="O30" s="4"/>
    </row>
    <row r="31" spans="1:15" ht="12.75">
      <c r="A31" s="4" t="s">
        <v>54</v>
      </c>
      <c r="B31" s="4" t="s">
        <v>55</v>
      </c>
      <c r="C31" s="4">
        <v>3.5</v>
      </c>
      <c r="D31" s="4">
        <v>11</v>
      </c>
      <c r="E31" s="4">
        <v>1</v>
      </c>
      <c r="F31" s="4">
        <v>4</v>
      </c>
      <c r="G31" s="4">
        <v>0</v>
      </c>
      <c r="H31" s="4"/>
      <c r="I31" s="4"/>
      <c r="J31" s="4" t="s">
        <v>13</v>
      </c>
      <c r="K31" s="4">
        <f t="shared" si="3"/>
        <v>335</v>
      </c>
      <c r="L31" s="5">
        <f aca="true" t="shared" si="4" ref="L31:L42">8200*C31/59</f>
        <v>486.4406779661017</v>
      </c>
      <c r="M31" s="4"/>
      <c r="N31" s="4"/>
      <c r="O31" s="4"/>
    </row>
    <row r="32" spans="1:15" ht="12.75">
      <c r="A32" s="4" t="s">
        <v>69</v>
      </c>
      <c r="B32" s="4" t="s">
        <v>57</v>
      </c>
      <c r="C32" s="4">
        <v>4</v>
      </c>
      <c r="D32" s="4">
        <v>23</v>
      </c>
      <c r="E32" s="4">
        <v>3</v>
      </c>
      <c r="F32" s="4">
        <v>16</v>
      </c>
      <c r="G32" s="4">
        <v>200</v>
      </c>
      <c r="H32" s="4"/>
      <c r="I32" s="4"/>
      <c r="J32" s="4" t="s">
        <v>13</v>
      </c>
      <c r="K32" s="4">
        <f t="shared" si="3"/>
        <v>1305</v>
      </c>
      <c r="L32" s="5">
        <f t="shared" si="4"/>
        <v>555.9322033898305</v>
      </c>
      <c r="M32" s="4"/>
      <c r="N32" s="4"/>
      <c r="O32" s="4"/>
    </row>
    <row r="33" spans="1:15" ht="12.75">
      <c r="A33" s="4" t="s">
        <v>67</v>
      </c>
      <c r="B33" s="4" t="s">
        <v>68</v>
      </c>
      <c r="C33" s="4">
        <v>3</v>
      </c>
      <c r="D33" s="4">
        <v>0</v>
      </c>
      <c r="E33" s="4">
        <v>0</v>
      </c>
      <c r="F33" s="4">
        <v>0</v>
      </c>
      <c r="G33" s="4">
        <v>0</v>
      </c>
      <c r="H33" s="4"/>
      <c r="I33" s="4"/>
      <c r="J33" s="4" t="s">
        <v>13</v>
      </c>
      <c r="K33" s="4">
        <f t="shared" si="3"/>
        <v>0</v>
      </c>
      <c r="L33" s="5">
        <f t="shared" si="4"/>
        <v>416.9491525423729</v>
      </c>
      <c r="M33" s="4"/>
      <c r="N33" s="4"/>
      <c r="O33" s="4"/>
    </row>
    <row r="34" spans="1:15" ht="12.75">
      <c r="A34" s="4" t="s">
        <v>86</v>
      </c>
      <c r="B34" s="4" t="s">
        <v>57</v>
      </c>
      <c r="C34" s="4">
        <v>4</v>
      </c>
      <c r="D34" s="4">
        <v>21</v>
      </c>
      <c r="E34" s="4">
        <v>7</v>
      </c>
      <c r="F34" s="4">
        <v>8</v>
      </c>
      <c r="G34" s="4">
        <v>0</v>
      </c>
      <c r="H34" s="4"/>
      <c r="I34" s="4"/>
      <c r="J34" s="4" t="s">
        <v>13</v>
      </c>
      <c r="K34" s="4">
        <f t="shared" si="3"/>
        <v>785</v>
      </c>
      <c r="L34" s="5">
        <f t="shared" si="4"/>
        <v>555.9322033898305</v>
      </c>
      <c r="M34" s="4"/>
      <c r="N34" s="4"/>
      <c r="O34" s="4"/>
    </row>
    <row r="35" spans="1:15" ht="12.75">
      <c r="A35" s="4" t="s">
        <v>66</v>
      </c>
      <c r="B35" s="4" t="s">
        <v>55</v>
      </c>
      <c r="C35" s="4">
        <v>3.5</v>
      </c>
      <c r="D35" s="4">
        <v>4</v>
      </c>
      <c r="E35" s="4">
        <v>0</v>
      </c>
      <c r="F35" s="4">
        <v>1</v>
      </c>
      <c r="G35" s="4">
        <v>0</v>
      </c>
      <c r="H35" s="4"/>
      <c r="I35" s="4"/>
      <c r="J35" s="4" t="s">
        <v>13</v>
      </c>
      <c r="K35" s="4">
        <f t="shared" si="3"/>
        <v>90</v>
      </c>
      <c r="L35" s="5">
        <f t="shared" si="4"/>
        <v>486.4406779661017</v>
      </c>
      <c r="M35" s="4"/>
      <c r="N35" s="4"/>
      <c r="O35" s="4"/>
    </row>
    <row r="36" spans="1:15" ht="12.75">
      <c r="A36" s="4" t="s">
        <v>74</v>
      </c>
      <c r="B36" s="4" t="s">
        <v>75</v>
      </c>
      <c r="C36" s="4">
        <v>3.5</v>
      </c>
      <c r="D36" s="4">
        <v>13</v>
      </c>
      <c r="E36" s="4">
        <v>1</v>
      </c>
      <c r="F36" s="4">
        <v>0</v>
      </c>
      <c r="G36" s="4">
        <v>0</v>
      </c>
      <c r="H36" s="4"/>
      <c r="I36" s="4"/>
      <c r="J36" s="4" t="s">
        <v>13</v>
      </c>
      <c r="K36" s="4">
        <f t="shared" si="3"/>
        <v>155</v>
      </c>
      <c r="L36" s="5">
        <f t="shared" si="4"/>
        <v>486.4406779661017</v>
      </c>
      <c r="M36" s="4"/>
      <c r="N36" s="4"/>
      <c r="O36" s="4"/>
    </row>
    <row r="37" spans="1:15" ht="12.75">
      <c r="A37" s="4" t="s">
        <v>83</v>
      </c>
      <c r="B37" s="4" t="s">
        <v>79</v>
      </c>
      <c r="C37" s="4">
        <v>5.5</v>
      </c>
      <c r="D37" s="4">
        <v>63</v>
      </c>
      <c r="E37" s="4">
        <v>9</v>
      </c>
      <c r="F37" s="4">
        <v>30</v>
      </c>
      <c r="G37" s="4">
        <v>0</v>
      </c>
      <c r="H37" s="4" t="s">
        <v>31</v>
      </c>
      <c r="I37" s="4">
        <v>900</v>
      </c>
      <c r="J37" s="4" t="s">
        <v>13</v>
      </c>
      <c r="K37" s="4">
        <f t="shared" si="3"/>
        <v>3255</v>
      </c>
      <c r="L37" s="5">
        <f t="shared" si="4"/>
        <v>764.4067796610169</v>
      </c>
      <c r="M37" s="4"/>
      <c r="N37" s="4"/>
      <c r="O37" s="4"/>
    </row>
    <row r="38" spans="1:15" ht="12.75">
      <c r="A38" s="4" t="s">
        <v>80</v>
      </c>
      <c r="B38" s="4" t="s">
        <v>81</v>
      </c>
      <c r="C38" s="4">
        <v>6.5</v>
      </c>
      <c r="D38" s="4">
        <v>8</v>
      </c>
      <c r="E38" s="4">
        <v>5</v>
      </c>
      <c r="F38" s="4">
        <v>8</v>
      </c>
      <c r="G38" s="4">
        <v>0</v>
      </c>
      <c r="H38" s="4"/>
      <c r="I38" s="4"/>
      <c r="J38" s="4" t="s">
        <v>13</v>
      </c>
      <c r="K38" s="4">
        <f t="shared" si="3"/>
        <v>605</v>
      </c>
      <c r="L38" s="5">
        <f t="shared" si="4"/>
        <v>903.3898305084746</v>
      </c>
      <c r="M38" s="4"/>
      <c r="N38" s="4"/>
      <c r="O38" s="4"/>
    </row>
    <row r="39" spans="1:15" ht="12.75">
      <c r="A39" s="4" t="s">
        <v>70</v>
      </c>
      <c r="B39" s="4" t="s">
        <v>71</v>
      </c>
      <c r="C39" s="4">
        <v>4.5</v>
      </c>
      <c r="D39" s="4">
        <v>100</v>
      </c>
      <c r="E39" s="4">
        <v>1</v>
      </c>
      <c r="F39" s="4">
        <v>4</v>
      </c>
      <c r="G39" s="4">
        <v>0</v>
      </c>
      <c r="H39" s="4"/>
      <c r="I39" s="4"/>
      <c r="J39" s="4" t="s">
        <v>13</v>
      </c>
      <c r="K39" s="4">
        <f t="shared" si="3"/>
        <v>1225</v>
      </c>
      <c r="L39" s="5">
        <f t="shared" si="4"/>
        <v>625.4237288135594</v>
      </c>
      <c r="M39" s="4"/>
      <c r="N39" s="4"/>
      <c r="O39" s="4"/>
    </row>
    <row r="40" spans="1:15" ht="12.75">
      <c r="A40" s="4" t="s">
        <v>87</v>
      </c>
      <c r="B40" s="4" t="s">
        <v>51</v>
      </c>
      <c r="C40" s="4">
        <v>5</v>
      </c>
      <c r="D40" s="4">
        <v>24</v>
      </c>
      <c r="E40" s="4">
        <v>1</v>
      </c>
      <c r="F40" s="4">
        <v>2</v>
      </c>
      <c r="G40" s="4">
        <v>0</v>
      </c>
      <c r="H40" s="4"/>
      <c r="I40" s="4"/>
      <c r="J40" s="4" t="s">
        <v>13</v>
      </c>
      <c r="K40" s="4">
        <f t="shared" si="3"/>
        <v>365</v>
      </c>
      <c r="L40" s="5">
        <f t="shared" si="4"/>
        <v>694.9152542372881</v>
      </c>
      <c r="M40" s="4"/>
      <c r="N40" s="4"/>
      <c r="O40" s="4"/>
    </row>
    <row r="41" spans="1:15" ht="12.75">
      <c r="A41" s="4" t="s">
        <v>76</v>
      </c>
      <c r="B41" s="4" t="s">
        <v>77</v>
      </c>
      <c r="C41" s="4">
        <v>8</v>
      </c>
      <c r="D41" s="4">
        <v>71</v>
      </c>
      <c r="E41" s="4">
        <v>1</v>
      </c>
      <c r="F41" s="4">
        <v>7</v>
      </c>
      <c r="G41" s="4">
        <v>0</v>
      </c>
      <c r="H41" s="4"/>
      <c r="I41" s="4"/>
      <c r="J41" s="4" t="s">
        <v>13</v>
      </c>
      <c r="K41" s="4">
        <f t="shared" si="3"/>
        <v>1085</v>
      </c>
      <c r="L41" s="5">
        <f t="shared" si="4"/>
        <v>1111.864406779661</v>
      </c>
      <c r="M41" s="4"/>
      <c r="N41" s="4"/>
      <c r="O41" s="4"/>
    </row>
    <row r="42" spans="1:15" ht="12.75">
      <c r="A42" s="4" t="s">
        <v>82</v>
      </c>
      <c r="B42" s="4" t="s">
        <v>65</v>
      </c>
      <c r="C42" s="4">
        <v>8</v>
      </c>
      <c r="D42" s="4">
        <v>108</v>
      </c>
      <c r="E42" s="4">
        <v>4</v>
      </c>
      <c r="F42" s="4">
        <v>25</v>
      </c>
      <c r="G42" s="4">
        <v>0</v>
      </c>
      <c r="H42" s="4"/>
      <c r="I42" s="4"/>
      <c r="J42" s="4" t="s">
        <v>13</v>
      </c>
      <c r="K42" s="4">
        <f t="shared" si="3"/>
        <v>2430</v>
      </c>
      <c r="L42" s="5">
        <f t="shared" si="4"/>
        <v>1111.864406779661</v>
      </c>
      <c r="M42" s="4"/>
      <c r="N42" s="4"/>
      <c r="O42" s="4"/>
    </row>
    <row r="43" spans="1:15" ht="12.75">
      <c r="A43" s="4"/>
      <c r="B43" s="4"/>
      <c r="C43" s="4">
        <f>SUM(C30:C42)</f>
        <v>64</v>
      </c>
      <c r="D43" s="4"/>
      <c r="E43" s="4"/>
      <c r="F43" s="4"/>
      <c r="G43" s="4"/>
      <c r="H43" s="4"/>
      <c r="I43" s="4"/>
      <c r="J43" s="4"/>
      <c r="K43" s="4"/>
      <c r="L43" s="4"/>
      <c r="M43" s="4">
        <f>SUM(K30:K42)</f>
        <v>11925</v>
      </c>
      <c r="N43" s="4"/>
      <c r="O43" s="4"/>
    </row>
    <row r="44" spans="1:15" ht="12.75">
      <c r="A44" s="4" t="s">
        <v>52</v>
      </c>
      <c r="B44" s="4" t="s">
        <v>53</v>
      </c>
      <c r="C44" s="4">
        <v>4</v>
      </c>
      <c r="D44" s="4">
        <v>4</v>
      </c>
      <c r="E44" s="4">
        <v>0</v>
      </c>
      <c r="F44" s="4">
        <v>1</v>
      </c>
      <c r="G44" s="4">
        <v>0</v>
      </c>
      <c r="H44" s="4"/>
      <c r="I44" s="4"/>
      <c r="J44" s="4" t="s">
        <v>14</v>
      </c>
      <c r="K44" s="4">
        <f aca="true" t="shared" si="5" ref="K44:K56">(D44*10)+(E44*25)+(F44*50)+G44+I44</f>
        <v>90</v>
      </c>
      <c r="L44" s="5">
        <f>11445*C44/65</f>
        <v>704.3076923076923</v>
      </c>
      <c r="M44" s="4"/>
      <c r="N44" s="4"/>
      <c r="O44" s="4"/>
    </row>
    <row r="45" spans="1:15" ht="12.75">
      <c r="A45" s="4" t="s">
        <v>58</v>
      </c>
      <c r="B45" s="4" t="s">
        <v>59</v>
      </c>
      <c r="C45" s="4">
        <v>4</v>
      </c>
      <c r="D45" s="4">
        <v>4</v>
      </c>
      <c r="E45" s="4">
        <v>2</v>
      </c>
      <c r="F45" s="4">
        <v>1</v>
      </c>
      <c r="G45" s="4">
        <v>0</v>
      </c>
      <c r="H45" s="4" t="s">
        <v>31</v>
      </c>
      <c r="I45" s="4">
        <v>800</v>
      </c>
      <c r="J45" s="4" t="s">
        <v>14</v>
      </c>
      <c r="K45" s="4">
        <f t="shared" si="5"/>
        <v>940</v>
      </c>
      <c r="L45" s="5">
        <f aca="true" t="shared" si="6" ref="L45:L56">11445*C45/65</f>
        <v>704.3076923076923</v>
      </c>
      <c r="M45" s="4"/>
      <c r="N45" s="4"/>
      <c r="O45" s="4"/>
    </row>
    <row r="46" spans="1:15" ht="12.75">
      <c r="A46" s="4" t="s">
        <v>56</v>
      </c>
      <c r="B46" s="4" t="s">
        <v>57</v>
      </c>
      <c r="C46" s="4">
        <v>4</v>
      </c>
      <c r="D46" s="4">
        <v>10</v>
      </c>
      <c r="E46" s="4">
        <v>0</v>
      </c>
      <c r="F46" s="4">
        <v>4</v>
      </c>
      <c r="G46" s="4">
        <v>0</v>
      </c>
      <c r="H46" s="4"/>
      <c r="I46" s="4"/>
      <c r="J46" s="4" t="s">
        <v>14</v>
      </c>
      <c r="K46" s="4">
        <f t="shared" si="5"/>
        <v>300</v>
      </c>
      <c r="L46" s="5">
        <f t="shared" si="6"/>
        <v>704.3076923076923</v>
      </c>
      <c r="M46" s="4"/>
      <c r="N46" s="4"/>
      <c r="O46" s="4"/>
    </row>
    <row r="47" spans="1:15" ht="12.75">
      <c r="A47" s="4" t="s">
        <v>60</v>
      </c>
      <c r="B47" s="4" t="s">
        <v>61</v>
      </c>
      <c r="C47" s="4">
        <v>6</v>
      </c>
      <c r="D47" s="4">
        <v>13</v>
      </c>
      <c r="E47" s="4">
        <v>5</v>
      </c>
      <c r="F47" s="4">
        <v>1</v>
      </c>
      <c r="G47" s="4">
        <v>0</v>
      </c>
      <c r="H47" s="4"/>
      <c r="I47" s="4"/>
      <c r="J47" s="4" t="s">
        <v>14</v>
      </c>
      <c r="K47" s="4">
        <f t="shared" si="5"/>
        <v>305</v>
      </c>
      <c r="L47" s="5">
        <f>11445*C47/65/2</f>
        <v>528.2307692307693</v>
      </c>
      <c r="M47" s="4" t="s">
        <v>97</v>
      </c>
      <c r="N47" s="4"/>
      <c r="O47" s="4"/>
    </row>
    <row r="48" spans="1:15" ht="12.75">
      <c r="A48" s="4" t="s">
        <v>62</v>
      </c>
      <c r="B48" s="4" t="s">
        <v>63</v>
      </c>
      <c r="C48" s="4">
        <v>4.5</v>
      </c>
      <c r="D48" s="4">
        <v>13</v>
      </c>
      <c r="E48" s="4">
        <v>2</v>
      </c>
      <c r="F48" s="4">
        <v>3</v>
      </c>
      <c r="G48" s="4">
        <v>0</v>
      </c>
      <c r="H48" s="4"/>
      <c r="I48" s="4"/>
      <c r="J48" s="4" t="s">
        <v>14</v>
      </c>
      <c r="K48" s="4">
        <f t="shared" si="5"/>
        <v>330</v>
      </c>
      <c r="L48" s="5">
        <f t="shared" si="6"/>
        <v>792.3461538461538</v>
      </c>
      <c r="M48" s="4"/>
      <c r="N48" s="4"/>
      <c r="O48" s="4"/>
    </row>
    <row r="49" spans="1:15" ht="12.75">
      <c r="A49" s="4" t="s">
        <v>84</v>
      </c>
      <c r="B49" s="4" t="s">
        <v>51</v>
      </c>
      <c r="C49" s="4">
        <v>5</v>
      </c>
      <c r="D49" s="4">
        <v>23</v>
      </c>
      <c r="E49" s="4">
        <v>3</v>
      </c>
      <c r="F49" s="4">
        <v>6</v>
      </c>
      <c r="G49" s="4">
        <v>0</v>
      </c>
      <c r="H49" s="4"/>
      <c r="I49" s="4"/>
      <c r="J49" s="4" t="s">
        <v>14</v>
      </c>
      <c r="K49" s="4">
        <f t="shared" si="5"/>
        <v>605</v>
      </c>
      <c r="L49" s="5">
        <f t="shared" si="6"/>
        <v>880.3846153846154</v>
      </c>
      <c r="M49" s="4"/>
      <c r="N49" s="4"/>
      <c r="O49" s="4"/>
    </row>
    <row r="50" spans="1:15" ht="12.75">
      <c r="A50" s="4" t="s">
        <v>85</v>
      </c>
      <c r="B50" s="4" t="s">
        <v>57</v>
      </c>
      <c r="C50" s="4">
        <v>4</v>
      </c>
      <c r="D50" s="4">
        <v>6</v>
      </c>
      <c r="E50" s="4">
        <v>3</v>
      </c>
      <c r="F50" s="4">
        <v>1</v>
      </c>
      <c r="G50" s="4">
        <v>0</v>
      </c>
      <c r="H50" s="4"/>
      <c r="I50" s="4"/>
      <c r="J50" s="4" t="s">
        <v>14</v>
      </c>
      <c r="K50" s="4">
        <f t="shared" si="5"/>
        <v>185</v>
      </c>
      <c r="L50" s="5">
        <f t="shared" si="6"/>
        <v>704.3076923076923</v>
      </c>
      <c r="M50" s="4"/>
      <c r="N50" s="4"/>
      <c r="O50" s="4"/>
    </row>
    <row r="51" spans="1:15" ht="12.75">
      <c r="A51" s="4" t="s">
        <v>78</v>
      </c>
      <c r="B51" s="4" t="s">
        <v>79</v>
      </c>
      <c r="C51" s="4">
        <v>5.5</v>
      </c>
      <c r="D51" s="4">
        <v>22</v>
      </c>
      <c r="E51" s="4">
        <v>1</v>
      </c>
      <c r="F51" s="4">
        <v>5</v>
      </c>
      <c r="G51" s="4">
        <v>100</v>
      </c>
      <c r="H51" s="4"/>
      <c r="I51" s="4"/>
      <c r="J51" s="4" t="s">
        <v>14</v>
      </c>
      <c r="K51" s="4">
        <f t="shared" si="5"/>
        <v>595</v>
      </c>
      <c r="L51" s="5">
        <f t="shared" si="6"/>
        <v>968.4230769230769</v>
      </c>
      <c r="M51" s="4"/>
      <c r="N51" s="4"/>
      <c r="O51" s="4"/>
    </row>
    <row r="52" spans="1:15" ht="12.75">
      <c r="A52" s="4" t="s">
        <v>64</v>
      </c>
      <c r="B52" s="4" t="s">
        <v>65</v>
      </c>
      <c r="C52" s="4">
        <v>8</v>
      </c>
      <c r="D52" s="4">
        <v>85</v>
      </c>
      <c r="E52" s="4">
        <v>8</v>
      </c>
      <c r="F52" s="4">
        <v>15</v>
      </c>
      <c r="G52" s="4">
        <v>1000</v>
      </c>
      <c r="H52" s="4"/>
      <c r="I52" s="4"/>
      <c r="J52" s="4" t="s">
        <v>14</v>
      </c>
      <c r="K52" s="4">
        <f t="shared" si="5"/>
        <v>2800</v>
      </c>
      <c r="L52" s="5">
        <f t="shared" si="6"/>
        <v>1408.6153846153845</v>
      </c>
      <c r="M52" s="4"/>
      <c r="N52" s="4"/>
      <c r="O52" s="4"/>
    </row>
    <row r="53" spans="1:15" ht="12.75">
      <c r="A53" s="4" t="s">
        <v>50</v>
      </c>
      <c r="B53" s="4" t="s">
        <v>51</v>
      </c>
      <c r="C53" s="4">
        <v>5</v>
      </c>
      <c r="D53" s="4">
        <v>30</v>
      </c>
      <c r="E53" s="4">
        <v>6</v>
      </c>
      <c r="F53" s="4">
        <v>7</v>
      </c>
      <c r="G53" s="4">
        <v>0</v>
      </c>
      <c r="H53" s="4"/>
      <c r="I53" s="4"/>
      <c r="J53" s="4" t="s">
        <v>14</v>
      </c>
      <c r="K53" s="4">
        <f t="shared" si="5"/>
        <v>800</v>
      </c>
      <c r="L53" s="5">
        <f t="shared" si="6"/>
        <v>880.3846153846154</v>
      </c>
      <c r="M53" s="4"/>
      <c r="N53" s="4"/>
      <c r="O53" s="4"/>
    </row>
    <row r="54" spans="1:15" ht="12.75">
      <c r="A54" s="4" t="s">
        <v>88</v>
      </c>
      <c r="B54" s="4" t="s">
        <v>81</v>
      </c>
      <c r="C54" s="4">
        <v>6.5</v>
      </c>
      <c r="D54" s="4">
        <v>83</v>
      </c>
      <c r="E54" s="4">
        <v>0</v>
      </c>
      <c r="F54" s="4">
        <v>7</v>
      </c>
      <c r="G54" s="4">
        <v>0</v>
      </c>
      <c r="H54" s="4"/>
      <c r="I54" s="4"/>
      <c r="J54" s="4" t="s">
        <v>14</v>
      </c>
      <c r="K54" s="4">
        <f t="shared" si="5"/>
        <v>1180</v>
      </c>
      <c r="L54" s="5">
        <f t="shared" si="6"/>
        <v>1144.5</v>
      </c>
      <c r="M54" s="4"/>
      <c r="N54" s="4"/>
      <c r="O54" s="4"/>
    </row>
    <row r="55" spans="1:15" ht="12.75">
      <c r="A55" s="4" t="s">
        <v>93</v>
      </c>
      <c r="B55" s="4" t="s">
        <v>65</v>
      </c>
      <c r="C55" s="4">
        <v>8</v>
      </c>
      <c r="D55" s="4">
        <v>17</v>
      </c>
      <c r="E55" s="4">
        <v>2</v>
      </c>
      <c r="F55" s="4">
        <v>4</v>
      </c>
      <c r="G55" s="4">
        <v>0</v>
      </c>
      <c r="H55" s="4"/>
      <c r="I55" s="4"/>
      <c r="J55" s="4" t="s">
        <v>14</v>
      </c>
      <c r="K55" s="4">
        <f t="shared" si="5"/>
        <v>420</v>
      </c>
      <c r="L55" s="5">
        <f t="shared" si="6"/>
        <v>1408.6153846153845</v>
      </c>
      <c r="M55" s="4"/>
      <c r="N55" s="4"/>
      <c r="O55" s="4"/>
    </row>
    <row r="56" spans="1:15" ht="12.75">
      <c r="A56" s="4" t="s">
        <v>94</v>
      </c>
      <c r="B56" s="4" t="s">
        <v>63</v>
      </c>
      <c r="C56" s="4">
        <v>4.5</v>
      </c>
      <c r="D56" s="4">
        <v>18</v>
      </c>
      <c r="E56" s="4">
        <v>1</v>
      </c>
      <c r="F56" s="4">
        <v>10</v>
      </c>
      <c r="G56" s="4">
        <v>0</v>
      </c>
      <c r="H56" s="4" t="s">
        <v>31</v>
      </c>
      <c r="I56" s="4">
        <v>800</v>
      </c>
      <c r="J56" s="4" t="s">
        <v>14</v>
      </c>
      <c r="K56" s="4">
        <f t="shared" si="5"/>
        <v>1505</v>
      </c>
      <c r="L56" s="5">
        <f t="shared" si="6"/>
        <v>792.3461538461538</v>
      </c>
      <c r="M56" s="4"/>
      <c r="N56" s="4"/>
      <c r="O56" s="4"/>
    </row>
    <row r="57" spans="1:15" ht="12.75">
      <c r="A57" s="4"/>
      <c r="B57" s="4"/>
      <c r="C57" s="4">
        <f>SUM(C44:C56)</f>
        <v>69</v>
      </c>
      <c r="D57" s="4"/>
      <c r="E57" s="4"/>
      <c r="F57" s="4"/>
      <c r="G57" s="4"/>
      <c r="H57" s="4"/>
      <c r="I57" s="4"/>
      <c r="J57" s="4"/>
      <c r="K57" s="4"/>
      <c r="L57" s="4"/>
      <c r="M57" s="4">
        <f>SUM(K44:K56)</f>
        <v>10055</v>
      </c>
      <c r="N57" s="4"/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>
        <f>SUM(K30:K56)</f>
        <v>21980</v>
      </c>
      <c r="L58" s="4"/>
      <c r="M58" s="4" t="s">
        <v>89</v>
      </c>
      <c r="N58" s="4"/>
      <c r="O58" s="4"/>
    </row>
    <row r="59" spans="1:1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>
        <v>51800</v>
      </c>
      <c r="L59" s="4"/>
      <c r="M59" s="4" t="s">
        <v>98</v>
      </c>
      <c r="N59" s="4"/>
      <c r="O59" s="4"/>
    </row>
    <row r="60" spans="1:1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>
        <f>K58+K59</f>
        <v>73780</v>
      </c>
      <c r="L60" s="4"/>
      <c r="M60" s="4" t="s">
        <v>99</v>
      </c>
      <c r="N60" s="4"/>
      <c r="O60" s="4"/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>
        <f>K60-K28</f>
        <v>8690</v>
      </c>
      <c r="L62" s="4"/>
      <c r="M62" s="4" t="s">
        <v>92</v>
      </c>
      <c r="N62" s="4"/>
      <c r="O62" s="4"/>
    </row>
    <row r="63" spans="4:10" ht="12.75">
      <c r="D63" t="s">
        <v>213</v>
      </c>
      <c r="H63" t="s">
        <v>215</v>
      </c>
      <c r="I63" t="s">
        <v>217</v>
      </c>
      <c r="J63" t="s">
        <v>218</v>
      </c>
    </row>
    <row r="64" spans="3:19" ht="12.75">
      <c r="C64">
        <f>C43-13</f>
        <v>51</v>
      </c>
      <c r="D64">
        <f>SUM(D2:D12)</f>
        <v>325</v>
      </c>
      <c r="E64">
        <f>SUM(E2:E12)</f>
        <v>24</v>
      </c>
      <c r="F64">
        <f>SUM(F2:F12)</f>
        <v>61</v>
      </c>
      <c r="H64">
        <f>C64*100</f>
        <v>5100</v>
      </c>
      <c r="I64">
        <f>SUM(D64:F64)</f>
        <v>410</v>
      </c>
      <c r="J64" s="10">
        <f>I64/H64</f>
        <v>0.0803921568627451</v>
      </c>
      <c r="S64" s="10"/>
    </row>
    <row r="65" spans="3:19" ht="12.75">
      <c r="C65">
        <f>C57-13</f>
        <v>56</v>
      </c>
      <c r="D65">
        <f>SUM(D14:D23)</f>
        <v>307</v>
      </c>
      <c r="E65">
        <f>SUM(E14:E23)</f>
        <v>53</v>
      </c>
      <c r="F65">
        <f>SUM(F14:F23)</f>
        <v>119</v>
      </c>
      <c r="H65">
        <f>C65*100</f>
        <v>5600</v>
      </c>
      <c r="I65">
        <f>SUM(D65:F65)</f>
        <v>479</v>
      </c>
      <c r="J65" s="10">
        <f>I65/H65</f>
        <v>0.08553571428571428</v>
      </c>
      <c r="S65" s="10"/>
    </row>
    <row r="66" spans="3:19" ht="12.75">
      <c r="C66">
        <f>SUM(C64:C65)</f>
        <v>107</v>
      </c>
      <c r="D66">
        <f>SUM(D64:D65)</f>
        <v>632</v>
      </c>
      <c r="E66">
        <f>SUM(E64:E65)</f>
        <v>77</v>
      </c>
      <c r="F66">
        <f>SUM(F64:F65)</f>
        <v>180</v>
      </c>
      <c r="H66">
        <f>C66*100</f>
        <v>10700</v>
      </c>
      <c r="I66">
        <f>SUM(D66:F66)</f>
        <v>889</v>
      </c>
      <c r="J66" s="10">
        <f>I66/H66</f>
        <v>0.08308411214953271</v>
      </c>
      <c r="S66" s="10"/>
    </row>
    <row r="67" spans="10:19" ht="12.75">
      <c r="J67" s="11"/>
      <c r="S67" s="11"/>
    </row>
    <row r="68" spans="10:19" ht="12.75">
      <c r="J68" s="11"/>
      <c r="S68" s="11"/>
    </row>
    <row r="69" spans="10:19" ht="12.75">
      <c r="J69" s="11"/>
      <c r="S69" s="11"/>
    </row>
    <row r="70" spans="4:19" ht="12.75">
      <c r="D70" t="s">
        <v>214</v>
      </c>
      <c r="H70" t="s">
        <v>216</v>
      </c>
      <c r="I70" t="s">
        <v>217</v>
      </c>
      <c r="J70" s="11" t="s">
        <v>218</v>
      </c>
      <c r="S70" s="11"/>
    </row>
    <row r="71" spans="3:19" ht="12.75">
      <c r="C71">
        <f>C13-11</f>
        <v>43</v>
      </c>
      <c r="D71">
        <f>SUM(D30:D42)</f>
        <v>470</v>
      </c>
      <c r="E71">
        <f>SUM(E30:E42)</f>
        <v>35</v>
      </c>
      <c r="F71">
        <f>SUM(F30:F42)</f>
        <v>105</v>
      </c>
      <c r="H71">
        <f>C71*100</f>
        <v>4300</v>
      </c>
      <c r="I71">
        <f>SUM(D71:F71)</f>
        <v>610</v>
      </c>
      <c r="J71" s="10">
        <f>I71/H71</f>
        <v>0.14186046511627906</v>
      </c>
      <c r="S71" s="10"/>
    </row>
    <row r="72" spans="3:19" ht="12.75">
      <c r="C72">
        <f>C25-11</f>
        <v>34.5</v>
      </c>
      <c r="D72">
        <f>SUM(D44:D56)</f>
        <v>328</v>
      </c>
      <c r="E72">
        <f>SUM(E44:E56)</f>
        <v>33</v>
      </c>
      <c r="F72">
        <f>SUM(F44:F56)</f>
        <v>65</v>
      </c>
      <c r="H72">
        <f>C72*100</f>
        <v>3450</v>
      </c>
      <c r="I72">
        <f>SUM(D72:F72)</f>
        <v>426</v>
      </c>
      <c r="J72" s="10">
        <f>I72/H72</f>
        <v>0.12347826086956522</v>
      </c>
      <c r="S72" s="10"/>
    </row>
    <row r="73" spans="3:19" ht="12.75">
      <c r="C73">
        <f>SUM(C71:C72)</f>
        <v>77.5</v>
      </c>
      <c r="D73">
        <f>SUM(D71:D72)</f>
        <v>798</v>
      </c>
      <c r="E73">
        <f>SUM(E71:E72)</f>
        <v>68</v>
      </c>
      <c r="F73">
        <f>SUM(F71:F72)</f>
        <v>170</v>
      </c>
      <c r="H73">
        <f>C73*100</f>
        <v>7750</v>
      </c>
      <c r="I73">
        <f>SUM(D73:F73)</f>
        <v>1036</v>
      </c>
      <c r="J73" s="10">
        <f>I73/H73</f>
        <v>0.1336774193548387</v>
      </c>
      <c r="S73" s="10"/>
    </row>
  </sheetData>
  <sheetProtection/>
  <printOptions/>
  <pageMargins left="0" right="0" top="0" bottom="0" header="0.5" footer="0.5"/>
  <pageSetup horizontalDpi="600" verticalDpi="600" orientation="landscape" paperSize="3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5" sqref="A15:F16"/>
    </sheetView>
  </sheetViews>
  <sheetFormatPr defaultColWidth="9.140625" defaultRowHeight="12.75"/>
  <cols>
    <col min="1" max="2" width="17.5742187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3" t="s">
        <v>0</v>
      </c>
      <c r="B2" s="3" t="s">
        <v>1</v>
      </c>
      <c r="C2" s="3" t="s">
        <v>102</v>
      </c>
      <c r="D2" s="3" t="s">
        <v>12</v>
      </c>
      <c r="E2" s="3" t="s">
        <v>100</v>
      </c>
      <c r="F2" s="3" t="s">
        <v>101</v>
      </c>
      <c r="G2" s="4"/>
      <c r="H2" s="4"/>
      <c r="I2" s="4"/>
      <c r="J2" s="4"/>
    </row>
    <row r="3" spans="1:10" ht="12.75">
      <c r="A3" s="3" t="s">
        <v>126</v>
      </c>
      <c r="B3" s="3"/>
      <c r="C3" s="3"/>
      <c r="D3" s="3"/>
      <c r="E3" s="3"/>
      <c r="F3" s="3"/>
      <c r="G3" s="4"/>
      <c r="H3" s="4"/>
      <c r="I3" s="4"/>
      <c r="J3" s="4"/>
    </row>
    <row r="4" spans="1:10" ht="12.75">
      <c r="A4" s="4" t="s">
        <v>74</v>
      </c>
      <c r="B4" s="4" t="s">
        <v>75</v>
      </c>
      <c r="C4" s="4" t="s">
        <v>31</v>
      </c>
      <c r="D4" s="4" t="s">
        <v>13</v>
      </c>
      <c r="E4" s="4"/>
      <c r="F4" s="4">
        <v>700</v>
      </c>
      <c r="G4" s="4"/>
      <c r="H4" s="4"/>
      <c r="I4" s="4"/>
      <c r="J4" s="4"/>
    </row>
    <row r="5" spans="1:10" ht="12.75">
      <c r="A5" s="4" t="s">
        <v>58</v>
      </c>
      <c r="B5" s="4" t="s">
        <v>106</v>
      </c>
      <c r="C5" s="4" t="s">
        <v>31</v>
      </c>
      <c r="D5" s="4" t="s">
        <v>13</v>
      </c>
      <c r="E5" s="4"/>
      <c r="F5" s="4">
        <v>900</v>
      </c>
      <c r="G5" s="4" t="s">
        <v>125</v>
      </c>
      <c r="H5" s="4"/>
      <c r="I5" s="4"/>
      <c r="J5" s="4"/>
    </row>
    <row r="6" spans="1:10" ht="12.75">
      <c r="A6" s="4" t="s">
        <v>30</v>
      </c>
      <c r="B6" s="4" t="s">
        <v>108</v>
      </c>
      <c r="C6" s="4"/>
      <c r="D6" s="4" t="s">
        <v>13</v>
      </c>
      <c r="E6" s="4">
        <v>2</v>
      </c>
      <c r="F6" s="4">
        <v>3000</v>
      </c>
      <c r="G6" s="4"/>
      <c r="H6" s="4">
        <v>3000</v>
      </c>
      <c r="I6" s="4" t="s">
        <v>123</v>
      </c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 t="s">
        <v>64</v>
      </c>
      <c r="B8" s="4" t="s">
        <v>65</v>
      </c>
      <c r="C8" s="4"/>
      <c r="D8" s="4" t="s">
        <v>14</v>
      </c>
      <c r="E8" s="4"/>
      <c r="F8" s="4">
        <v>200</v>
      </c>
      <c r="G8" s="4" t="s">
        <v>115</v>
      </c>
      <c r="H8" s="4"/>
      <c r="I8" s="4"/>
      <c r="J8" s="4"/>
    </row>
    <row r="9" spans="1:10" ht="12.75">
      <c r="A9" s="4" t="s">
        <v>112</v>
      </c>
      <c r="B9" s="4" t="s">
        <v>57</v>
      </c>
      <c r="C9" s="4"/>
      <c r="D9" s="4" t="s">
        <v>14</v>
      </c>
      <c r="E9" s="4"/>
      <c r="F9" s="4">
        <v>300</v>
      </c>
      <c r="G9" s="4" t="s">
        <v>114</v>
      </c>
      <c r="H9" s="4"/>
      <c r="I9" s="4"/>
      <c r="J9" s="4"/>
    </row>
    <row r="10" spans="1:10" ht="12.75">
      <c r="A10" s="4" t="s">
        <v>17</v>
      </c>
      <c r="B10" s="4" t="s">
        <v>128</v>
      </c>
      <c r="C10" s="4"/>
      <c r="D10" s="4" t="s">
        <v>14</v>
      </c>
      <c r="E10" s="4">
        <v>1</v>
      </c>
      <c r="F10" s="4">
        <v>600</v>
      </c>
      <c r="G10" s="4"/>
      <c r="H10" s="4"/>
      <c r="I10" s="4"/>
      <c r="J10" s="4"/>
    </row>
    <row r="11" spans="1:10" ht="12.75">
      <c r="A11" s="4" t="s">
        <v>107</v>
      </c>
      <c r="B11" s="4" t="s">
        <v>108</v>
      </c>
      <c r="C11" s="4"/>
      <c r="D11" s="4" t="s">
        <v>14</v>
      </c>
      <c r="E11" s="4">
        <v>1</v>
      </c>
      <c r="F11" s="4">
        <v>1000</v>
      </c>
      <c r="G11" s="4"/>
      <c r="H11" s="4"/>
      <c r="I11" s="4"/>
      <c r="J11" s="4"/>
    </row>
    <row r="12" spans="1:10" ht="12.75">
      <c r="A12" s="4" t="s">
        <v>8</v>
      </c>
      <c r="B12" s="4" t="s">
        <v>111</v>
      </c>
      <c r="C12" s="4"/>
      <c r="D12" s="4" t="s">
        <v>14</v>
      </c>
      <c r="E12" s="4">
        <v>1</v>
      </c>
      <c r="F12" s="4">
        <v>1000</v>
      </c>
      <c r="G12" s="4"/>
      <c r="H12" s="4"/>
      <c r="I12" s="4"/>
      <c r="J12" s="4"/>
    </row>
    <row r="13" spans="1:10" ht="12.75">
      <c r="A13" s="4" t="s">
        <v>45</v>
      </c>
      <c r="B13" s="4" t="s">
        <v>111</v>
      </c>
      <c r="C13" s="4"/>
      <c r="D13" s="4" t="s">
        <v>14</v>
      </c>
      <c r="E13" s="4">
        <v>1</v>
      </c>
      <c r="F13" s="4">
        <v>1000</v>
      </c>
      <c r="G13" s="4"/>
      <c r="H13" s="4"/>
      <c r="I13" s="4"/>
      <c r="J13" s="4"/>
    </row>
    <row r="14" spans="1:10" ht="12.75">
      <c r="A14" s="4" t="s">
        <v>41</v>
      </c>
      <c r="B14" s="4" t="s">
        <v>108</v>
      </c>
      <c r="C14" s="4"/>
      <c r="D14" s="4" t="s">
        <v>14</v>
      </c>
      <c r="E14" s="4">
        <v>2</v>
      </c>
      <c r="F14" s="4">
        <v>3000</v>
      </c>
      <c r="G14" s="4"/>
      <c r="H14" s="4">
        <f>SUM(F10:F14)</f>
        <v>6600</v>
      </c>
      <c r="I14" s="4" t="s">
        <v>124</v>
      </c>
      <c r="J14" s="4"/>
    </row>
    <row r="15" spans="1:10" ht="12.75">
      <c r="A15" s="4" t="s">
        <v>58</v>
      </c>
      <c r="B15" s="4" t="s">
        <v>129</v>
      </c>
      <c r="C15" s="4" t="s">
        <v>31</v>
      </c>
      <c r="D15" s="4" t="s">
        <v>13</v>
      </c>
      <c r="E15" s="4"/>
      <c r="F15" s="4">
        <v>200</v>
      </c>
      <c r="G15" s="4"/>
      <c r="H15" s="4"/>
      <c r="I15" s="4"/>
      <c r="J15" s="4"/>
    </row>
    <row r="16" spans="1:10" ht="12.75">
      <c r="A16" s="4" t="s">
        <v>112</v>
      </c>
      <c r="B16" s="4" t="s">
        <v>57</v>
      </c>
      <c r="C16" s="4" t="s">
        <v>31</v>
      </c>
      <c r="D16" s="4" t="s">
        <v>14</v>
      </c>
      <c r="E16" s="4"/>
      <c r="F16" s="4">
        <v>800</v>
      </c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>
        <f>SUM(F4:F16)</f>
        <v>12700</v>
      </c>
      <c r="G18" s="4" t="s">
        <v>116</v>
      </c>
      <c r="H18" s="4"/>
      <c r="I18" s="4"/>
      <c r="J18" s="4"/>
    </row>
    <row r="19" spans="1:10" ht="12.75">
      <c r="A19" s="4"/>
      <c r="B19" s="4"/>
      <c r="C19" s="4"/>
      <c r="D19" s="4"/>
      <c r="E19" s="4"/>
      <c r="F19" s="4">
        <v>73780</v>
      </c>
      <c r="G19" s="4" t="s">
        <v>119</v>
      </c>
      <c r="H19" s="4"/>
      <c r="I19" s="4"/>
      <c r="J19" s="4"/>
    </row>
    <row r="20" spans="1:10" ht="12.75">
      <c r="A20" s="4"/>
      <c r="B20" s="4"/>
      <c r="C20" s="4"/>
      <c r="D20" s="4"/>
      <c r="E20" s="4"/>
      <c r="F20" s="4">
        <f>F18+F19</f>
        <v>86480</v>
      </c>
      <c r="G20" s="4" t="s">
        <v>120</v>
      </c>
      <c r="H20" s="4"/>
      <c r="I20" s="4"/>
      <c r="J20" s="4"/>
    </row>
    <row r="21" spans="1:10" ht="12.75">
      <c r="A21" s="3" t="s">
        <v>127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 t="s">
        <v>67</v>
      </c>
      <c r="B22" s="4" t="s">
        <v>68</v>
      </c>
      <c r="C22" s="4" t="s">
        <v>31</v>
      </c>
      <c r="D22" s="4" t="s">
        <v>13</v>
      </c>
      <c r="E22" s="4"/>
      <c r="F22" s="4">
        <v>700</v>
      </c>
      <c r="G22" s="4" t="s">
        <v>104</v>
      </c>
      <c r="H22" s="4"/>
      <c r="I22" s="4"/>
      <c r="J22" s="4"/>
    </row>
    <row r="23" spans="1:10" ht="12.75">
      <c r="A23" s="4" t="s">
        <v>23</v>
      </c>
      <c r="B23" s="4" t="s">
        <v>11</v>
      </c>
      <c r="C23" s="4" t="s">
        <v>31</v>
      </c>
      <c r="D23" s="4" t="s">
        <v>13</v>
      </c>
      <c r="E23" s="4"/>
      <c r="F23" s="4">
        <v>1000</v>
      </c>
      <c r="G23" s="4"/>
      <c r="H23" s="4"/>
      <c r="I23" s="4"/>
      <c r="J23" s="4"/>
    </row>
    <row r="24" spans="1:10" ht="12.75">
      <c r="A24" s="4" t="s">
        <v>66</v>
      </c>
      <c r="B24" s="4" t="s">
        <v>103</v>
      </c>
      <c r="C24" s="4"/>
      <c r="D24" s="4" t="s">
        <v>13</v>
      </c>
      <c r="E24" s="4">
        <v>2</v>
      </c>
      <c r="F24" s="4">
        <v>1800</v>
      </c>
      <c r="G24" s="4"/>
      <c r="H24" s="4"/>
      <c r="I24" s="4"/>
      <c r="J24" s="4"/>
    </row>
    <row r="25" spans="1:10" ht="12.75">
      <c r="A25" s="4" t="s">
        <v>80</v>
      </c>
      <c r="B25" s="4" t="s">
        <v>103</v>
      </c>
      <c r="C25" s="4"/>
      <c r="D25" s="4" t="s">
        <v>13</v>
      </c>
      <c r="E25" s="4">
        <v>4</v>
      </c>
      <c r="F25" s="4">
        <v>3600</v>
      </c>
      <c r="G25" s="4"/>
      <c r="H25" s="4"/>
      <c r="I25" s="4"/>
      <c r="J25" s="4"/>
    </row>
    <row r="26" spans="1:10" ht="12.75">
      <c r="A26" s="4" t="s">
        <v>84</v>
      </c>
      <c r="B26" s="4" t="s">
        <v>105</v>
      </c>
      <c r="C26" s="4"/>
      <c r="D26" s="4" t="s">
        <v>13</v>
      </c>
      <c r="E26" s="4">
        <v>5</v>
      </c>
      <c r="F26" s="4">
        <v>4200</v>
      </c>
      <c r="G26" s="4"/>
      <c r="H26" s="4">
        <f>SUM(F24:F26)</f>
        <v>9600</v>
      </c>
      <c r="I26" s="4" t="s">
        <v>123</v>
      </c>
      <c r="J26" s="4"/>
    </row>
    <row r="27" spans="1:10" ht="12.75">
      <c r="A27" s="4" t="s">
        <v>58</v>
      </c>
      <c r="B27" s="4" t="s">
        <v>129</v>
      </c>
      <c r="C27" s="4"/>
      <c r="D27" s="4" t="s">
        <v>13</v>
      </c>
      <c r="E27" s="4">
        <v>1</v>
      </c>
      <c r="F27" s="4">
        <v>600</v>
      </c>
      <c r="G27" s="4"/>
      <c r="H27" s="4"/>
      <c r="I27" s="4"/>
      <c r="J27" s="4"/>
    </row>
    <row r="28" spans="1:10" ht="12.75">
      <c r="A28" s="4" t="s">
        <v>56</v>
      </c>
      <c r="B28" s="4" t="s">
        <v>103</v>
      </c>
      <c r="C28" s="4"/>
      <c r="D28" s="4" t="s">
        <v>14</v>
      </c>
      <c r="E28" s="4">
        <v>1</v>
      </c>
      <c r="F28" s="4">
        <v>600</v>
      </c>
      <c r="G28" s="4"/>
      <c r="H28" s="4"/>
      <c r="I28" s="4"/>
      <c r="J28" s="4"/>
    </row>
    <row r="29" spans="1:10" ht="12.75">
      <c r="A29" s="4" t="s">
        <v>113</v>
      </c>
      <c r="B29" s="4" t="s">
        <v>16</v>
      </c>
      <c r="C29" s="4" t="s">
        <v>31</v>
      </c>
      <c r="D29" s="4" t="s">
        <v>14</v>
      </c>
      <c r="E29" s="4"/>
      <c r="F29" s="4">
        <v>700</v>
      </c>
      <c r="G29" s="4"/>
      <c r="H29" s="4"/>
      <c r="I29" s="4"/>
      <c r="J29" s="4"/>
    </row>
    <row r="30" spans="1:10" ht="12.75">
      <c r="A30" s="4" t="s">
        <v>52</v>
      </c>
      <c r="B30" s="4" t="s">
        <v>53</v>
      </c>
      <c r="C30" s="4" t="s">
        <v>31</v>
      </c>
      <c r="D30" s="4" t="s">
        <v>14</v>
      </c>
      <c r="E30" s="4"/>
      <c r="F30" s="4">
        <v>800</v>
      </c>
      <c r="G30" s="4" t="s">
        <v>104</v>
      </c>
      <c r="H30" s="4"/>
      <c r="I30" s="4"/>
      <c r="J30" s="4"/>
    </row>
    <row r="31" spans="1:10" ht="12.75">
      <c r="A31" s="4" t="s">
        <v>8</v>
      </c>
      <c r="B31" s="4" t="s">
        <v>109</v>
      </c>
      <c r="C31" s="4" t="s">
        <v>31</v>
      </c>
      <c r="D31" s="4" t="s">
        <v>14</v>
      </c>
      <c r="E31" s="4"/>
      <c r="F31" s="4">
        <v>900</v>
      </c>
      <c r="G31" s="4" t="s">
        <v>110</v>
      </c>
      <c r="H31" s="4"/>
      <c r="I31" s="4"/>
      <c r="J31" s="4"/>
    </row>
    <row r="32" spans="1:10" ht="12.75">
      <c r="A32" s="4" t="s">
        <v>8</v>
      </c>
      <c r="B32" s="4" t="s">
        <v>111</v>
      </c>
      <c r="C32" s="4" t="s">
        <v>31</v>
      </c>
      <c r="D32" s="4" t="s">
        <v>14</v>
      </c>
      <c r="E32" s="4"/>
      <c r="F32" s="4">
        <v>1500</v>
      </c>
      <c r="G32" s="4"/>
      <c r="H32" s="4"/>
      <c r="I32" s="4"/>
      <c r="J32" s="4"/>
    </row>
    <row r="33" spans="1:10" ht="12.75">
      <c r="A33" s="4" t="s">
        <v>21</v>
      </c>
      <c r="B33" s="4" t="s">
        <v>111</v>
      </c>
      <c r="C33" s="4" t="s">
        <v>31</v>
      </c>
      <c r="D33" s="4" t="s">
        <v>14</v>
      </c>
      <c r="E33" s="4"/>
      <c r="F33" s="4">
        <v>1500</v>
      </c>
      <c r="G33" s="4"/>
      <c r="H33" s="4"/>
      <c r="I33" s="4"/>
      <c r="J33" s="4"/>
    </row>
    <row r="34" spans="1:10" ht="12.75">
      <c r="A34" s="4" t="s">
        <v>45</v>
      </c>
      <c r="B34" s="4" t="s">
        <v>111</v>
      </c>
      <c r="C34" s="4" t="s">
        <v>31</v>
      </c>
      <c r="D34" s="4" t="s">
        <v>14</v>
      </c>
      <c r="E34" s="4"/>
      <c r="F34" s="4">
        <v>1500</v>
      </c>
      <c r="G34" s="4"/>
      <c r="H34" s="4"/>
      <c r="I34" s="4"/>
      <c r="J34" s="4"/>
    </row>
    <row r="35" spans="1:10" ht="12.75">
      <c r="A35" s="4" t="s">
        <v>62</v>
      </c>
      <c r="B35" s="4" t="s">
        <v>105</v>
      </c>
      <c r="C35" s="4"/>
      <c r="D35" s="4" t="s">
        <v>14</v>
      </c>
      <c r="E35" s="4">
        <v>5</v>
      </c>
      <c r="F35" s="4">
        <v>4200</v>
      </c>
      <c r="G35" s="4"/>
      <c r="H35" s="4">
        <f>F28+F35</f>
        <v>4800</v>
      </c>
      <c r="I35" s="4" t="s">
        <v>124</v>
      </c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>
        <f>SUM(F22:F35)</f>
        <v>23600</v>
      </c>
      <c r="G37" s="4" t="s">
        <v>117</v>
      </c>
      <c r="H37" s="4"/>
      <c r="I37" s="4"/>
      <c r="J37" s="4"/>
    </row>
    <row r="38" spans="1:10" ht="12.75">
      <c r="A38" s="4"/>
      <c r="B38" s="4"/>
      <c r="C38" s="4"/>
      <c r="D38" s="4"/>
      <c r="E38" s="4"/>
      <c r="F38" s="4">
        <v>65090</v>
      </c>
      <c r="G38" s="4" t="s">
        <v>121</v>
      </c>
      <c r="H38" s="4"/>
      <c r="I38" s="4"/>
      <c r="J38" s="4"/>
    </row>
    <row r="39" spans="1:10" ht="12.75">
      <c r="A39" s="4"/>
      <c r="B39" s="4"/>
      <c r="C39" s="4"/>
      <c r="D39" s="4"/>
      <c r="E39" s="4"/>
      <c r="F39" s="4">
        <f>F37+F38</f>
        <v>88690</v>
      </c>
      <c r="G39" s="4" t="s">
        <v>120</v>
      </c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>
        <f>F37-F18</f>
        <v>10900</v>
      </c>
      <c r="G41" s="4" t="s">
        <v>118</v>
      </c>
      <c r="H41" s="4"/>
      <c r="I41" s="4"/>
      <c r="J41" s="4"/>
    </row>
    <row r="42" spans="1:10" ht="12.75">
      <c r="A42" s="4"/>
      <c r="B42" s="4"/>
      <c r="C42" s="4"/>
      <c r="D42" s="4"/>
      <c r="E42" s="4"/>
      <c r="F42" s="4">
        <f>F39-F20</f>
        <v>2210</v>
      </c>
      <c r="G42" s="4" t="s">
        <v>122</v>
      </c>
      <c r="H42" s="4"/>
      <c r="I42" s="4"/>
      <c r="J42" s="4"/>
    </row>
  </sheetData>
  <sheetProtection/>
  <printOptions/>
  <pageMargins left="0" right="0" top="0" bottom="0" header="0.5" footer="0.5"/>
  <pageSetup horizontalDpi="600" verticalDpi="600" orientation="landscape" paperSize="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8">
      <selection activeCell="C14" sqref="C14"/>
    </sheetView>
  </sheetViews>
  <sheetFormatPr defaultColWidth="9.140625" defaultRowHeight="12.75"/>
  <cols>
    <col min="1" max="1" width="18.00390625" style="0" customWidth="1"/>
    <col min="2" max="2" width="18.28125" style="0" customWidth="1"/>
    <col min="10" max="11" width="13.28125" style="0" customWidth="1"/>
  </cols>
  <sheetData>
    <row r="1" spans="1:1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34</v>
      </c>
      <c r="J1" s="3" t="s">
        <v>163</v>
      </c>
      <c r="K1" s="3" t="s">
        <v>37</v>
      </c>
      <c r="L1" s="3" t="s">
        <v>164</v>
      </c>
      <c r="M1" s="4"/>
      <c r="N1" s="4"/>
    </row>
    <row r="2" spans="1:14" ht="12.75">
      <c r="A2" s="4" t="s">
        <v>21</v>
      </c>
      <c r="B2" s="4" t="s">
        <v>22</v>
      </c>
      <c r="C2" s="4">
        <v>6</v>
      </c>
      <c r="D2" s="4">
        <v>1</v>
      </c>
      <c r="E2" s="4">
        <v>0</v>
      </c>
      <c r="F2" s="4">
        <v>2</v>
      </c>
      <c r="G2" s="4">
        <v>0</v>
      </c>
      <c r="H2" s="4"/>
      <c r="I2" s="4"/>
      <c r="J2" s="4">
        <f aca="true" t="shared" si="0" ref="J2:J12">(D2*10)+(E2*25)+(F2*50)+I2+G2</f>
        <v>110</v>
      </c>
      <c r="K2" s="5">
        <f>5075*C2/59</f>
        <v>516.1016949152543</v>
      </c>
      <c r="L2" s="4"/>
      <c r="M2" s="4"/>
      <c r="N2" s="4"/>
    </row>
    <row r="3" spans="1:14" ht="12.75">
      <c r="A3" s="4" t="s">
        <v>10</v>
      </c>
      <c r="B3" s="4" t="s">
        <v>11</v>
      </c>
      <c r="C3" s="4">
        <v>6</v>
      </c>
      <c r="D3" s="4">
        <v>5</v>
      </c>
      <c r="E3" s="4">
        <v>0</v>
      </c>
      <c r="F3" s="4">
        <v>0</v>
      </c>
      <c r="G3" s="4">
        <v>0</v>
      </c>
      <c r="H3" s="4"/>
      <c r="I3" s="4"/>
      <c r="J3" s="4">
        <f t="shared" si="0"/>
        <v>50</v>
      </c>
      <c r="K3" s="5">
        <f aca="true" t="shared" si="1" ref="K3:K12">5075*C3/59</f>
        <v>516.1016949152543</v>
      </c>
      <c r="L3" s="4"/>
      <c r="M3" s="4"/>
      <c r="N3" s="4"/>
    </row>
    <row r="4" spans="1:14" ht="12.75">
      <c r="A4" s="4" t="s">
        <v>17</v>
      </c>
      <c r="B4" s="4" t="s">
        <v>18</v>
      </c>
      <c r="C4" s="4">
        <v>5.5</v>
      </c>
      <c r="D4" s="4">
        <v>19</v>
      </c>
      <c r="E4" s="4">
        <v>6</v>
      </c>
      <c r="F4" s="4">
        <v>12</v>
      </c>
      <c r="G4" s="4">
        <v>0</v>
      </c>
      <c r="H4" s="4"/>
      <c r="I4" s="4"/>
      <c r="J4" s="4">
        <f t="shared" si="0"/>
        <v>940</v>
      </c>
      <c r="K4" s="5">
        <f t="shared" si="1"/>
        <v>473.09322033898303</v>
      </c>
      <c r="L4" s="4"/>
      <c r="M4" s="4"/>
      <c r="N4" s="4"/>
    </row>
    <row r="5" spans="1:14" ht="12.75">
      <c r="A5" s="4" t="s">
        <v>30</v>
      </c>
      <c r="B5" s="4" t="s">
        <v>27</v>
      </c>
      <c r="C5" s="4">
        <v>6</v>
      </c>
      <c r="D5" s="4">
        <v>11</v>
      </c>
      <c r="E5" s="4">
        <v>3</v>
      </c>
      <c r="F5" s="4">
        <v>1</v>
      </c>
      <c r="G5" s="4">
        <v>0</v>
      </c>
      <c r="H5" s="4"/>
      <c r="I5" s="4"/>
      <c r="J5" s="4">
        <f t="shared" si="0"/>
        <v>235</v>
      </c>
      <c r="K5" s="5">
        <f t="shared" si="1"/>
        <v>516.1016949152543</v>
      </c>
      <c r="L5" s="4"/>
      <c r="M5" s="4"/>
      <c r="N5" s="4"/>
    </row>
    <row r="6" spans="1:14" ht="12.75">
      <c r="A6" s="4" t="s">
        <v>28</v>
      </c>
      <c r="B6" s="4" t="s">
        <v>29</v>
      </c>
      <c r="C6" s="4">
        <v>3</v>
      </c>
      <c r="D6" s="4">
        <v>2</v>
      </c>
      <c r="E6" s="4">
        <v>1</v>
      </c>
      <c r="F6" s="4">
        <v>0</v>
      </c>
      <c r="G6" s="4">
        <v>0</v>
      </c>
      <c r="H6" s="4"/>
      <c r="I6" s="4"/>
      <c r="J6" s="4">
        <f t="shared" si="0"/>
        <v>45</v>
      </c>
      <c r="K6" s="5">
        <f t="shared" si="1"/>
        <v>258.0508474576271</v>
      </c>
      <c r="L6" s="4"/>
      <c r="M6" s="4"/>
      <c r="N6" s="4"/>
    </row>
    <row r="7" spans="1:14" ht="12.75">
      <c r="A7" s="4" t="s">
        <v>47</v>
      </c>
      <c r="B7" s="4" t="s">
        <v>22</v>
      </c>
      <c r="C7" s="4">
        <v>6</v>
      </c>
      <c r="D7" s="4">
        <v>1</v>
      </c>
      <c r="E7" s="4">
        <v>1</v>
      </c>
      <c r="F7" s="4">
        <v>0</v>
      </c>
      <c r="G7" s="4">
        <v>0</v>
      </c>
      <c r="H7" s="4" t="s">
        <v>31</v>
      </c>
      <c r="I7" s="4">
        <v>1000</v>
      </c>
      <c r="J7" s="4">
        <f t="shared" si="0"/>
        <v>1035</v>
      </c>
      <c r="K7" s="5">
        <f t="shared" si="1"/>
        <v>516.1016949152543</v>
      </c>
      <c r="L7" s="4"/>
      <c r="M7" s="4"/>
      <c r="N7" s="4"/>
    </row>
    <row r="8" spans="1:14" ht="12.75">
      <c r="A8" s="4" t="s">
        <v>41</v>
      </c>
      <c r="B8" s="4" t="s">
        <v>44</v>
      </c>
      <c r="C8" s="4">
        <v>3</v>
      </c>
      <c r="D8" s="4">
        <v>1</v>
      </c>
      <c r="E8" s="4">
        <v>0</v>
      </c>
      <c r="F8" s="4">
        <v>0</v>
      </c>
      <c r="G8" s="4">
        <v>0</v>
      </c>
      <c r="H8" s="4"/>
      <c r="I8" s="4"/>
      <c r="J8" s="4">
        <f t="shared" si="0"/>
        <v>10</v>
      </c>
      <c r="K8" s="5">
        <f t="shared" si="1"/>
        <v>258.0508474576271</v>
      </c>
      <c r="L8" s="4"/>
      <c r="M8" s="4"/>
      <c r="N8" s="4"/>
    </row>
    <row r="9" spans="1:14" ht="12.75">
      <c r="A9" s="4" t="s">
        <v>45</v>
      </c>
      <c r="B9" s="4" t="s">
        <v>36</v>
      </c>
      <c r="C9" s="4">
        <v>6</v>
      </c>
      <c r="D9" s="4">
        <v>11</v>
      </c>
      <c r="E9" s="4">
        <v>1</v>
      </c>
      <c r="F9" s="4">
        <v>1</v>
      </c>
      <c r="G9" s="4">
        <v>0</v>
      </c>
      <c r="H9" s="4"/>
      <c r="I9" s="4"/>
      <c r="J9" s="4">
        <f t="shared" si="0"/>
        <v>185</v>
      </c>
      <c r="K9" s="5">
        <f t="shared" si="1"/>
        <v>516.1016949152543</v>
      </c>
      <c r="L9" s="4"/>
      <c r="M9" s="4"/>
      <c r="N9" s="4"/>
    </row>
    <row r="10" spans="1:14" ht="12.75">
      <c r="A10" s="4" t="s">
        <v>26</v>
      </c>
      <c r="B10" s="4" t="s">
        <v>27</v>
      </c>
      <c r="C10" s="4">
        <v>6</v>
      </c>
      <c r="D10" s="4">
        <v>2</v>
      </c>
      <c r="E10" s="4">
        <v>0</v>
      </c>
      <c r="F10" s="4">
        <v>0</v>
      </c>
      <c r="G10" s="4">
        <v>0</v>
      </c>
      <c r="H10" s="4"/>
      <c r="I10" s="4"/>
      <c r="J10" s="4">
        <f t="shared" si="0"/>
        <v>20</v>
      </c>
      <c r="K10" s="5">
        <f t="shared" si="1"/>
        <v>516.1016949152543</v>
      </c>
      <c r="L10" s="4"/>
      <c r="M10" s="4"/>
      <c r="N10" s="4"/>
    </row>
    <row r="11" spans="1:14" ht="12.75">
      <c r="A11" s="4" t="s">
        <v>35</v>
      </c>
      <c r="B11" s="4" t="s">
        <v>36</v>
      </c>
      <c r="C11" s="4">
        <v>6</v>
      </c>
      <c r="D11" s="4">
        <v>6</v>
      </c>
      <c r="E11" s="4">
        <v>1</v>
      </c>
      <c r="F11" s="4">
        <v>1</v>
      </c>
      <c r="G11" s="4">
        <v>0</v>
      </c>
      <c r="H11" s="4"/>
      <c r="I11" s="4"/>
      <c r="J11" s="4">
        <f t="shared" si="0"/>
        <v>135</v>
      </c>
      <c r="K11" s="5">
        <f t="shared" si="1"/>
        <v>516.1016949152543</v>
      </c>
      <c r="L11" s="4"/>
      <c r="M11" s="4"/>
      <c r="N11" s="4"/>
    </row>
    <row r="12" spans="1:14" ht="12.75">
      <c r="A12" s="4" t="s">
        <v>32</v>
      </c>
      <c r="B12" s="4" t="s">
        <v>33</v>
      </c>
      <c r="C12" s="4">
        <v>6</v>
      </c>
      <c r="D12" s="4">
        <v>2</v>
      </c>
      <c r="E12" s="4">
        <v>2</v>
      </c>
      <c r="F12" s="4">
        <v>9</v>
      </c>
      <c r="G12" s="4">
        <v>0</v>
      </c>
      <c r="H12" s="4"/>
      <c r="I12" s="4"/>
      <c r="J12" s="4">
        <f t="shared" si="0"/>
        <v>520</v>
      </c>
      <c r="K12" s="5">
        <f t="shared" si="1"/>
        <v>516.1016949152543</v>
      </c>
      <c r="L12" s="4"/>
      <c r="M12" s="4"/>
      <c r="N12" s="4"/>
    </row>
    <row r="13" spans="1:14" ht="12.75">
      <c r="A13" s="4"/>
      <c r="B13" s="4"/>
      <c r="C13" s="4">
        <f>SUM(C2:C12)</f>
        <v>59.5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4">
        <f>SUM(J2:J12)</f>
        <v>3285</v>
      </c>
      <c r="K14" s="4"/>
      <c r="L14" s="4" t="s">
        <v>149</v>
      </c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>
        <v>88690</v>
      </c>
      <c r="K15" s="4"/>
      <c r="L15" s="4" t="s">
        <v>152</v>
      </c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>
        <f>J14+J15</f>
        <v>91975</v>
      </c>
      <c r="K16" s="4"/>
      <c r="L16" s="4" t="s">
        <v>153</v>
      </c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 t="s">
        <v>74</v>
      </c>
      <c r="B18" s="4" t="s">
        <v>75</v>
      </c>
      <c r="C18" s="4">
        <v>3.5</v>
      </c>
      <c r="D18" s="4">
        <v>0</v>
      </c>
      <c r="E18" s="4">
        <v>0</v>
      </c>
      <c r="F18" s="4">
        <v>4</v>
      </c>
      <c r="G18" s="4">
        <v>0</v>
      </c>
      <c r="H18" s="4"/>
      <c r="I18" s="4"/>
      <c r="J18" s="4">
        <f aca="true" t="shared" si="2" ref="J18:J26">(D18*10)+(E18*25)+(F18*50)+I18+G18</f>
        <v>200</v>
      </c>
      <c r="K18" s="5">
        <f>3285*C18/34</f>
        <v>338.1617647058824</v>
      </c>
      <c r="L18" s="4"/>
      <c r="M18" s="4"/>
      <c r="N18" s="4"/>
    </row>
    <row r="19" spans="1:14" ht="12.75">
      <c r="A19" s="4" t="s">
        <v>86</v>
      </c>
      <c r="B19" s="4" t="s">
        <v>131</v>
      </c>
      <c r="C19" s="4">
        <v>2</v>
      </c>
      <c r="D19" s="4">
        <v>0</v>
      </c>
      <c r="E19" s="4">
        <v>2</v>
      </c>
      <c r="F19" s="4">
        <v>0</v>
      </c>
      <c r="G19" s="4">
        <v>0</v>
      </c>
      <c r="H19" s="4"/>
      <c r="I19" s="4"/>
      <c r="J19" s="4">
        <f t="shared" si="2"/>
        <v>50</v>
      </c>
      <c r="K19" s="5">
        <f aca="true" t="shared" si="3" ref="K19:K26">3285*C19/34</f>
        <v>193.23529411764707</v>
      </c>
      <c r="L19" s="4"/>
      <c r="M19" s="4"/>
      <c r="N19" s="4"/>
    </row>
    <row r="20" spans="1:14" ht="12.75">
      <c r="A20" s="4" t="s">
        <v>50</v>
      </c>
      <c r="B20" s="4" t="s">
        <v>51</v>
      </c>
      <c r="C20" s="4">
        <v>5</v>
      </c>
      <c r="D20" s="4">
        <v>60</v>
      </c>
      <c r="E20" s="4">
        <v>11</v>
      </c>
      <c r="F20" s="4">
        <v>10</v>
      </c>
      <c r="G20" s="4">
        <v>0</v>
      </c>
      <c r="H20" s="4"/>
      <c r="I20" s="4"/>
      <c r="J20" s="4">
        <f t="shared" si="2"/>
        <v>1375</v>
      </c>
      <c r="K20" s="5">
        <f t="shared" si="3"/>
        <v>483.0882352941176</v>
      </c>
      <c r="L20" s="4"/>
      <c r="M20" s="4"/>
      <c r="N20" s="4"/>
    </row>
    <row r="21" spans="1:14" ht="12.75">
      <c r="A21" s="4" t="s">
        <v>70</v>
      </c>
      <c r="B21" s="4" t="s">
        <v>71</v>
      </c>
      <c r="C21" s="4">
        <v>4.5</v>
      </c>
      <c r="D21" s="4">
        <v>33</v>
      </c>
      <c r="E21" s="4">
        <v>4</v>
      </c>
      <c r="F21" s="4">
        <v>16</v>
      </c>
      <c r="G21" s="4">
        <v>0</v>
      </c>
      <c r="H21" s="4"/>
      <c r="I21" s="4"/>
      <c r="J21" s="4">
        <f t="shared" si="2"/>
        <v>1230</v>
      </c>
      <c r="K21" s="5">
        <f t="shared" si="3"/>
        <v>434.77941176470586</v>
      </c>
      <c r="L21" s="4"/>
      <c r="M21" s="4"/>
      <c r="N21" s="4"/>
    </row>
    <row r="22" spans="1:14" ht="12.75">
      <c r="A22" s="4" t="s">
        <v>66</v>
      </c>
      <c r="B22" s="4" t="s">
        <v>55</v>
      </c>
      <c r="C22" s="4">
        <v>3.5</v>
      </c>
      <c r="D22" s="4">
        <v>2</v>
      </c>
      <c r="E22" s="4">
        <v>0</v>
      </c>
      <c r="F22" s="4">
        <v>0</v>
      </c>
      <c r="G22" s="4">
        <v>0</v>
      </c>
      <c r="H22" s="4"/>
      <c r="I22" s="4"/>
      <c r="J22" s="4">
        <f t="shared" si="2"/>
        <v>20</v>
      </c>
      <c r="K22" s="5">
        <f t="shared" si="3"/>
        <v>338.1617647058824</v>
      </c>
      <c r="L22" s="4"/>
      <c r="M22" s="4"/>
      <c r="N22" s="4"/>
    </row>
    <row r="23" spans="1:14" ht="12.75">
      <c r="A23" s="4" t="s">
        <v>54</v>
      </c>
      <c r="B23" s="4" t="s">
        <v>55</v>
      </c>
      <c r="C23" s="4">
        <v>3.5</v>
      </c>
      <c r="D23" s="4">
        <v>3</v>
      </c>
      <c r="E23" s="4">
        <v>0</v>
      </c>
      <c r="F23" s="4">
        <v>0</v>
      </c>
      <c r="G23" s="4">
        <v>0</v>
      </c>
      <c r="H23" s="4"/>
      <c r="I23" s="4"/>
      <c r="J23" s="4">
        <f t="shared" si="2"/>
        <v>30</v>
      </c>
      <c r="K23" s="5">
        <f t="shared" si="3"/>
        <v>338.1617647058824</v>
      </c>
      <c r="L23" s="4"/>
      <c r="M23" s="4"/>
      <c r="N23" s="4"/>
    </row>
    <row r="24" spans="1:14" ht="12.75">
      <c r="A24" s="4" t="s">
        <v>58</v>
      </c>
      <c r="B24" s="4" t="s">
        <v>59</v>
      </c>
      <c r="C24" s="4">
        <v>4</v>
      </c>
      <c r="D24" s="4">
        <v>23</v>
      </c>
      <c r="E24" s="4">
        <v>7</v>
      </c>
      <c r="F24" s="4">
        <v>9</v>
      </c>
      <c r="G24" s="4">
        <v>0</v>
      </c>
      <c r="H24" s="4"/>
      <c r="I24" s="4"/>
      <c r="J24" s="4">
        <f t="shared" si="2"/>
        <v>855</v>
      </c>
      <c r="K24" s="5">
        <f t="shared" si="3"/>
        <v>386.47058823529414</v>
      </c>
      <c r="L24" s="4"/>
      <c r="M24" s="4"/>
      <c r="N24" s="4"/>
    </row>
    <row r="25" spans="1:14" ht="12.75">
      <c r="A25" s="4" t="s">
        <v>56</v>
      </c>
      <c r="B25" s="4" t="s">
        <v>57</v>
      </c>
      <c r="C25" s="4">
        <v>4</v>
      </c>
      <c r="D25" s="4">
        <v>3</v>
      </c>
      <c r="E25" s="4">
        <v>2</v>
      </c>
      <c r="F25" s="4">
        <v>0</v>
      </c>
      <c r="G25" s="4">
        <v>0</v>
      </c>
      <c r="H25" s="4"/>
      <c r="I25" s="4"/>
      <c r="J25" s="4">
        <f t="shared" si="2"/>
        <v>80</v>
      </c>
      <c r="K25" s="5">
        <f t="shared" si="3"/>
        <v>386.47058823529414</v>
      </c>
      <c r="L25" s="4"/>
      <c r="M25" s="4"/>
      <c r="N25" s="4"/>
    </row>
    <row r="26" spans="1:14" ht="12.75">
      <c r="A26" s="4" t="s">
        <v>88</v>
      </c>
      <c r="B26" s="4" t="s">
        <v>81</v>
      </c>
      <c r="C26" s="4">
        <v>6.5</v>
      </c>
      <c r="D26" s="4">
        <v>71</v>
      </c>
      <c r="E26" s="4">
        <v>7</v>
      </c>
      <c r="F26" s="4">
        <v>7</v>
      </c>
      <c r="G26" s="4">
        <v>0</v>
      </c>
      <c r="H26" s="4"/>
      <c r="I26" s="4"/>
      <c r="J26" s="4">
        <f t="shared" si="2"/>
        <v>1235</v>
      </c>
      <c r="K26" s="5">
        <f t="shared" si="3"/>
        <v>628.0147058823529</v>
      </c>
      <c r="L26" s="4"/>
      <c r="M26" s="4"/>
      <c r="N26" s="4"/>
    </row>
    <row r="27" spans="1:14" ht="12.75">
      <c r="A27" s="4"/>
      <c r="B27" s="4"/>
      <c r="C27" s="4">
        <f>SUM(C18:C26)</f>
        <v>36.5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>
        <f>SUM(J18:J26)</f>
        <v>5075</v>
      </c>
      <c r="K28" s="4"/>
      <c r="L28" s="4" t="s">
        <v>148</v>
      </c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>
        <v>86480</v>
      </c>
      <c r="K29" s="4"/>
      <c r="L29" s="4" t="s">
        <v>150</v>
      </c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>
        <f>J28+J29</f>
        <v>91555</v>
      </c>
      <c r="K30" s="4"/>
      <c r="L30" s="4" t="s">
        <v>151</v>
      </c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>
        <f>J28-J14</f>
        <v>1790</v>
      </c>
      <c r="K32" s="4"/>
      <c r="L32" s="4" t="s">
        <v>154</v>
      </c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>
        <f>J16-J30</f>
        <v>420</v>
      </c>
      <c r="K34" s="4"/>
      <c r="L34" s="4" t="s">
        <v>155</v>
      </c>
      <c r="M34" s="4"/>
      <c r="N34" s="4"/>
    </row>
    <row r="35" spans="4:10" ht="12.75">
      <c r="D35" t="s">
        <v>213</v>
      </c>
      <c r="H35" t="s">
        <v>215</v>
      </c>
      <c r="I35" t="s">
        <v>217</v>
      </c>
      <c r="J35" t="s">
        <v>218</v>
      </c>
    </row>
    <row r="36" spans="3:19" ht="12.75">
      <c r="C36">
        <f>C27-9</f>
        <v>27.5</v>
      </c>
      <c r="D36">
        <f>SUM(D2:D12)</f>
        <v>61</v>
      </c>
      <c r="E36">
        <f>SUM(E2:E12)</f>
        <v>15</v>
      </c>
      <c r="F36">
        <f>SUM(F2:F12)</f>
        <v>26</v>
      </c>
      <c r="H36">
        <f>C36*100</f>
        <v>2750</v>
      </c>
      <c r="I36">
        <f>SUM(D36:F36)</f>
        <v>102</v>
      </c>
      <c r="J36" s="10">
        <f>I36/H36</f>
        <v>0.03709090909090909</v>
      </c>
      <c r="S36" s="10"/>
    </row>
    <row r="37" spans="10:19" ht="12.75">
      <c r="J37" s="10"/>
      <c r="S37" s="10"/>
    </row>
    <row r="38" spans="10:19" ht="12.75">
      <c r="J38" s="10"/>
      <c r="S38" s="10"/>
    </row>
    <row r="39" spans="10:19" ht="12.75">
      <c r="J39" s="11"/>
      <c r="S39" s="11"/>
    </row>
    <row r="40" spans="10:19" ht="12.75">
      <c r="J40" s="11"/>
      <c r="S40" s="11"/>
    </row>
    <row r="41" spans="10:19" ht="12.75">
      <c r="J41" s="11"/>
      <c r="S41" s="11"/>
    </row>
    <row r="42" spans="4:19" ht="12.75">
      <c r="D42" t="s">
        <v>214</v>
      </c>
      <c r="H42" t="s">
        <v>216</v>
      </c>
      <c r="I42" t="s">
        <v>217</v>
      </c>
      <c r="J42" s="11" t="s">
        <v>218</v>
      </c>
      <c r="S42" s="11"/>
    </row>
    <row r="43" spans="3:19" ht="12.75">
      <c r="C43">
        <f>C13-11</f>
        <v>48.5</v>
      </c>
      <c r="D43">
        <f>SUM(D18:D28)</f>
        <v>195</v>
      </c>
      <c r="E43">
        <f>SUM(E18:E28)</f>
        <v>33</v>
      </c>
      <c r="F43">
        <f>SUM(F18:F28)</f>
        <v>46</v>
      </c>
      <c r="H43">
        <f>C43*100</f>
        <v>4850</v>
      </c>
      <c r="I43">
        <f>SUM(D43:F43)</f>
        <v>274</v>
      </c>
      <c r="J43" s="10">
        <f>I43/H43</f>
        <v>0.05649484536082474</v>
      </c>
      <c r="S43" s="10"/>
    </row>
    <row r="44" ht="12.75">
      <c r="J44" s="10"/>
    </row>
    <row r="45" ht="12.75">
      <c r="J45" s="10"/>
    </row>
  </sheetData>
  <sheetProtection/>
  <printOptions/>
  <pageMargins left="0.75" right="0.75" top="1" bottom="1" header="0.5" footer="0.5"/>
  <pageSetup horizontalDpi="600" verticalDpi="600" orientation="landscape" paperSize="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3"/>
  <sheetViews>
    <sheetView zoomScale="80" zoomScaleNormal="80" zoomScalePageLayoutView="0" workbookViewId="0" topLeftCell="A160">
      <pane ySplit="420" topLeftCell="A28" activePane="bottomLeft" state="split"/>
      <selection pane="topLeft" activeCell="B1" sqref="B1"/>
      <selection pane="bottomLeft" activeCell="C43" sqref="C43"/>
    </sheetView>
  </sheetViews>
  <sheetFormatPr defaultColWidth="9.140625" defaultRowHeight="12.75"/>
  <cols>
    <col min="1" max="1" width="17.421875" style="0" customWidth="1"/>
    <col min="2" max="2" width="17.57421875" style="0" customWidth="1"/>
    <col min="10" max="10" width="6.28125" style="0" customWidth="1"/>
    <col min="11" max="12" width="13.00390625" style="0" customWidth="1"/>
  </cols>
  <sheetData>
    <row r="1" spans="1:1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34</v>
      </c>
      <c r="J1" s="3" t="s">
        <v>12</v>
      </c>
      <c r="K1" s="3" t="s">
        <v>163</v>
      </c>
      <c r="L1" s="3" t="s">
        <v>37</v>
      </c>
      <c r="M1" s="3" t="s">
        <v>164</v>
      </c>
      <c r="N1" s="4"/>
      <c r="O1" s="4"/>
    </row>
    <row r="2" spans="1:15" ht="12.75">
      <c r="A2" s="4" t="s">
        <v>43</v>
      </c>
      <c r="B2" s="4" t="s">
        <v>44</v>
      </c>
      <c r="C2" s="4">
        <v>3</v>
      </c>
      <c r="D2" s="4">
        <v>4</v>
      </c>
      <c r="E2" s="4">
        <v>0</v>
      </c>
      <c r="F2" s="4">
        <v>0</v>
      </c>
      <c r="G2" s="4">
        <v>0</v>
      </c>
      <c r="H2" s="4"/>
      <c r="I2" s="4"/>
      <c r="J2" s="4" t="s">
        <v>13</v>
      </c>
      <c r="K2" s="4">
        <f aca="true" t="shared" si="0" ref="K2:K13">(D2*10)+(E2*25)+(F2*50)+I2+G2</f>
        <v>40</v>
      </c>
      <c r="L2" s="5">
        <f>17885*C2/43</f>
        <v>1247.7906976744187</v>
      </c>
      <c r="M2" s="4"/>
      <c r="N2" s="4"/>
      <c r="O2" s="4"/>
    </row>
    <row r="3" spans="1:15" ht="12.75">
      <c r="A3" s="4" t="s">
        <v>15</v>
      </c>
      <c r="B3" s="4" t="s">
        <v>16</v>
      </c>
      <c r="C3" s="4">
        <v>3</v>
      </c>
      <c r="D3" s="4">
        <v>5</v>
      </c>
      <c r="E3" s="4">
        <v>0</v>
      </c>
      <c r="F3" s="4">
        <v>0</v>
      </c>
      <c r="G3" s="4">
        <v>0</v>
      </c>
      <c r="H3" s="4"/>
      <c r="I3" s="4"/>
      <c r="J3" s="4" t="s">
        <v>13</v>
      </c>
      <c r="K3" s="4">
        <f>(D3*10)+(E3*25)+(F3*50)+I3+G3</f>
        <v>50</v>
      </c>
      <c r="L3" s="5">
        <f>17885*C3/43</f>
        <v>1247.7906976744187</v>
      </c>
      <c r="M3" s="4"/>
      <c r="N3" s="4"/>
      <c r="O3" s="4"/>
    </row>
    <row r="4" spans="1:15" ht="12.75">
      <c r="A4" s="4" t="s">
        <v>24</v>
      </c>
      <c r="B4" s="4" t="s">
        <v>25</v>
      </c>
      <c r="C4" s="4">
        <v>6</v>
      </c>
      <c r="D4" s="4">
        <v>13</v>
      </c>
      <c r="E4" s="4">
        <v>0</v>
      </c>
      <c r="F4" s="4">
        <v>8</v>
      </c>
      <c r="G4" s="4">
        <v>0</v>
      </c>
      <c r="H4" s="4"/>
      <c r="I4" s="4"/>
      <c r="J4" s="4" t="s">
        <v>13</v>
      </c>
      <c r="K4" s="4">
        <f t="shared" si="0"/>
        <v>530</v>
      </c>
      <c r="L4" s="5">
        <f aca="true" t="shared" si="1" ref="L4:L10">17885*C4/43</f>
        <v>2495.5813953488373</v>
      </c>
      <c r="M4" s="4"/>
      <c r="N4" s="4"/>
      <c r="O4" s="4"/>
    </row>
    <row r="5" spans="1:15" ht="12.75">
      <c r="A5" s="4" t="s">
        <v>21</v>
      </c>
      <c r="B5" s="4" t="s">
        <v>22</v>
      </c>
      <c r="C5" s="4">
        <v>6</v>
      </c>
      <c r="D5" s="4">
        <v>24</v>
      </c>
      <c r="E5" s="4">
        <v>0</v>
      </c>
      <c r="F5" s="4">
        <v>6</v>
      </c>
      <c r="G5" s="4">
        <v>0</v>
      </c>
      <c r="H5" s="4"/>
      <c r="I5" s="4"/>
      <c r="J5" s="4" t="s">
        <v>13</v>
      </c>
      <c r="K5" s="4">
        <f t="shared" si="0"/>
        <v>540</v>
      </c>
      <c r="L5" s="5">
        <f t="shared" si="1"/>
        <v>2495.5813953488373</v>
      </c>
      <c r="M5" s="4"/>
      <c r="N5" s="4"/>
      <c r="O5" s="4"/>
    </row>
    <row r="6" spans="1:15" ht="12.75">
      <c r="A6" s="4" t="s">
        <v>10</v>
      </c>
      <c r="B6" s="4" t="s">
        <v>11</v>
      </c>
      <c r="C6" s="4">
        <v>6</v>
      </c>
      <c r="D6" s="4">
        <v>19</v>
      </c>
      <c r="E6" s="4">
        <v>3</v>
      </c>
      <c r="F6" s="4">
        <v>7</v>
      </c>
      <c r="G6" s="4">
        <v>0</v>
      </c>
      <c r="H6" s="4"/>
      <c r="I6" s="4"/>
      <c r="J6" s="4" t="s">
        <v>13</v>
      </c>
      <c r="K6" s="4">
        <f t="shared" si="0"/>
        <v>615</v>
      </c>
      <c r="L6" s="5">
        <f t="shared" si="1"/>
        <v>2495.5813953488373</v>
      </c>
      <c r="M6" s="4"/>
      <c r="N6" s="4"/>
      <c r="O6" s="4"/>
    </row>
    <row r="7" spans="1:15" ht="12.75">
      <c r="A7" s="4" t="s">
        <v>23</v>
      </c>
      <c r="B7" s="4" t="s">
        <v>11</v>
      </c>
      <c r="C7" s="4">
        <v>6</v>
      </c>
      <c r="D7" s="4">
        <v>16</v>
      </c>
      <c r="E7" s="4">
        <v>2</v>
      </c>
      <c r="F7" s="4">
        <v>10</v>
      </c>
      <c r="G7" s="4">
        <v>0</v>
      </c>
      <c r="H7" s="4"/>
      <c r="I7" s="4"/>
      <c r="J7" s="4" t="s">
        <v>13</v>
      </c>
      <c r="K7" s="4">
        <f t="shared" si="0"/>
        <v>710</v>
      </c>
      <c r="L7" s="5">
        <f t="shared" si="1"/>
        <v>2495.5813953488373</v>
      </c>
      <c r="M7" s="4"/>
      <c r="N7" s="4"/>
      <c r="O7" s="4"/>
    </row>
    <row r="8" spans="1:15" ht="12.75">
      <c r="A8" s="4" t="s">
        <v>17</v>
      </c>
      <c r="B8" s="4" t="s">
        <v>18</v>
      </c>
      <c r="C8" s="4">
        <v>5.5</v>
      </c>
      <c r="D8" s="4">
        <v>29</v>
      </c>
      <c r="E8" s="4">
        <v>6</v>
      </c>
      <c r="F8" s="4">
        <v>19</v>
      </c>
      <c r="G8" s="4">
        <v>0</v>
      </c>
      <c r="H8" s="4"/>
      <c r="I8" s="4"/>
      <c r="J8" s="4" t="s">
        <v>13</v>
      </c>
      <c r="K8" s="4">
        <f t="shared" si="0"/>
        <v>1390</v>
      </c>
      <c r="L8" s="5">
        <f t="shared" si="1"/>
        <v>2287.6162790697676</v>
      </c>
      <c r="M8" s="4"/>
      <c r="N8" s="4"/>
      <c r="O8" s="4"/>
    </row>
    <row r="9" spans="1:15" ht="12.75">
      <c r="A9" s="4" t="s">
        <v>8</v>
      </c>
      <c r="B9" s="4" t="s">
        <v>9</v>
      </c>
      <c r="C9" s="4">
        <v>2</v>
      </c>
      <c r="D9" s="4">
        <v>27</v>
      </c>
      <c r="E9" s="4">
        <v>10</v>
      </c>
      <c r="F9" s="4">
        <v>13</v>
      </c>
      <c r="G9" s="4">
        <v>0</v>
      </c>
      <c r="H9" s="4" t="s">
        <v>31</v>
      </c>
      <c r="I9" s="4">
        <v>600</v>
      </c>
      <c r="J9" s="4" t="s">
        <v>13</v>
      </c>
      <c r="K9" s="4">
        <f t="shared" si="0"/>
        <v>1770</v>
      </c>
      <c r="L9" s="5">
        <f t="shared" si="1"/>
        <v>831.8604651162791</v>
      </c>
      <c r="M9" s="4"/>
      <c r="N9" s="4"/>
      <c r="O9" s="4"/>
    </row>
    <row r="10" spans="1:15" ht="12.75">
      <c r="A10" s="4" t="s">
        <v>30</v>
      </c>
      <c r="B10" s="4" t="s">
        <v>27</v>
      </c>
      <c r="C10" s="4">
        <v>6</v>
      </c>
      <c r="D10" s="4">
        <v>57</v>
      </c>
      <c r="E10" s="4">
        <v>4</v>
      </c>
      <c r="F10" s="4">
        <v>30</v>
      </c>
      <c r="G10" s="4">
        <v>100</v>
      </c>
      <c r="H10" s="4"/>
      <c r="I10" s="4"/>
      <c r="J10" s="4" t="s">
        <v>13</v>
      </c>
      <c r="K10" s="4">
        <f t="shared" si="0"/>
        <v>2270</v>
      </c>
      <c r="L10" s="5">
        <f t="shared" si="1"/>
        <v>2495.5813953488373</v>
      </c>
      <c r="M10" s="4"/>
      <c r="N10" s="4"/>
      <c r="O10" s="4"/>
    </row>
    <row r="11" spans="1:15" ht="12.75">
      <c r="A11" s="4"/>
      <c r="B11" s="4"/>
      <c r="C11" s="4">
        <f>SUM(C2:C10)</f>
        <v>43.5</v>
      </c>
      <c r="D11" s="4"/>
      <c r="E11" s="4"/>
      <c r="F11" s="4"/>
      <c r="G11" s="4"/>
      <c r="H11" s="4"/>
      <c r="I11" s="4"/>
      <c r="J11" s="4"/>
      <c r="K11" s="4"/>
      <c r="L11" s="4"/>
      <c r="M11" s="4">
        <f>SUM(K2:K10)</f>
        <v>7915</v>
      </c>
      <c r="N11" s="4"/>
      <c r="O11" s="4"/>
    </row>
    <row r="12" spans="1:15" ht="12.75">
      <c r="A12" s="4" t="s">
        <v>38</v>
      </c>
      <c r="B12" s="4" t="s">
        <v>39</v>
      </c>
      <c r="C12" s="4">
        <v>3</v>
      </c>
      <c r="D12" s="4">
        <v>3</v>
      </c>
      <c r="E12" s="4">
        <v>0</v>
      </c>
      <c r="F12" s="4">
        <v>0</v>
      </c>
      <c r="G12" s="4">
        <v>0</v>
      </c>
      <c r="H12" s="4"/>
      <c r="I12" s="4"/>
      <c r="J12" s="4" t="s">
        <v>14</v>
      </c>
      <c r="K12" s="4">
        <f t="shared" si="0"/>
        <v>30</v>
      </c>
      <c r="L12" s="5">
        <f>11480*C12/62</f>
        <v>555.483870967742</v>
      </c>
      <c r="M12" s="4"/>
      <c r="N12" s="4"/>
      <c r="O12" s="4"/>
    </row>
    <row r="13" spans="1:15" ht="12.75">
      <c r="A13" s="4" t="s">
        <v>28</v>
      </c>
      <c r="B13" s="4" t="s">
        <v>29</v>
      </c>
      <c r="C13" s="4">
        <v>3</v>
      </c>
      <c r="D13" s="4">
        <v>3</v>
      </c>
      <c r="E13" s="4">
        <v>0</v>
      </c>
      <c r="F13" s="4">
        <v>0</v>
      </c>
      <c r="G13" s="4">
        <v>0</v>
      </c>
      <c r="H13" s="4"/>
      <c r="I13" s="4"/>
      <c r="J13" s="4" t="s">
        <v>14</v>
      </c>
      <c r="K13" s="4">
        <f t="shared" si="0"/>
        <v>30</v>
      </c>
      <c r="L13" s="5">
        <f aca="true" t="shared" si="2" ref="L13:L23">11480*C13/62</f>
        <v>555.483870967742</v>
      </c>
      <c r="M13" s="4"/>
      <c r="N13" s="4"/>
      <c r="O13" s="4"/>
    </row>
    <row r="14" spans="1:15" ht="12.75">
      <c r="A14" s="4" t="s">
        <v>48</v>
      </c>
      <c r="B14" s="4" t="s">
        <v>42</v>
      </c>
      <c r="C14" s="4">
        <v>4</v>
      </c>
      <c r="D14" s="4">
        <v>8</v>
      </c>
      <c r="E14" s="4">
        <v>1</v>
      </c>
      <c r="F14" s="4">
        <v>0</v>
      </c>
      <c r="G14" s="4">
        <v>0</v>
      </c>
      <c r="H14" s="4"/>
      <c r="I14" s="4"/>
      <c r="J14" s="4" t="s">
        <v>14</v>
      </c>
      <c r="K14" s="4">
        <f aca="true" t="shared" si="3" ref="K14:K23">(D14*10)+(E14*25)+(F14*50)+I14+G14</f>
        <v>105</v>
      </c>
      <c r="L14" s="5">
        <f t="shared" si="2"/>
        <v>740.6451612903226</v>
      </c>
      <c r="M14" s="4"/>
      <c r="N14" s="4"/>
      <c r="O14" s="4"/>
    </row>
    <row r="15" spans="1:15" ht="12.75">
      <c r="A15" s="4" t="s">
        <v>47</v>
      </c>
      <c r="B15" s="4" t="s">
        <v>22</v>
      </c>
      <c r="C15" s="4">
        <v>6</v>
      </c>
      <c r="D15" s="4">
        <v>5</v>
      </c>
      <c r="E15" s="4">
        <v>0</v>
      </c>
      <c r="F15" s="4">
        <v>6</v>
      </c>
      <c r="G15" s="4">
        <v>0</v>
      </c>
      <c r="H15" s="4"/>
      <c r="I15" s="4"/>
      <c r="J15" s="4" t="s">
        <v>14</v>
      </c>
      <c r="K15" s="4">
        <f t="shared" si="3"/>
        <v>350</v>
      </c>
      <c r="L15" s="5">
        <f t="shared" si="2"/>
        <v>1110.967741935484</v>
      </c>
      <c r="M15" s="4"/>
      <c r="N15" s="4"/>
      <c r="O15" s="4"/>
    </row>
    <row r="16" spans="1:15" ht="12.75">
      <c r="A16" s="4" t="s">
        <v>41</v>
      </c>
      <c r="B16" s="4" t="s">
        <v>42</v>
      </c>
      <c r="C16" s="4">
        <v>4</v>
      </c>
      <c r="D16" s="4">
        <v>34</v>
      </c>
      <c r="E16" s="4">
        <v>15</v>
      </c>
      <c r="F16" s="4">
        <v>7</v>
      </c>
      <c r="G16" s="4">
        <v>0</v>
      </c>
      <c r="H16" s="4"/>
      <c r="I16" s="4"/>
      <c r="J16" s="4" t="s">
        <v>14</v>
      </c>
      <c r="K16" s="4">
        <f t="shared" si="3"/>
        <v>1065</v>
      </c>
      <c r="L16" s="5">
        <f t="shared" si="2"/>
        <v>740.6451612903226</v>
      </c>
      <c r="M16" s="4"/>
      <c r="N16" s="4"/>
      <c r="O16" s="4"/>
    </row>
    <row r="17" spans="1:15" ht="12.75">
      <c r="A17" s="4" t="s">
        <v>45</v>
      </c>
      <c r="B17" s="4" t="s">
        <v>36</v>
      </c>
      <c r="C17" s="4">
        <v>6</v>
      </c>
      <c r="D17" s="4">
        <v>65</v>
      </c>
      <c r="E17" s="4">
        <v>2</v>
      </c>
      <c r="F17" s="4">
        <v>9</v>
      </c>
      <c r="G17" s="4">
        <v>0</v>
      </c>
      <c r="H17" s="4"/>
      <c r="I17" s="4"/>
      <c r="J17" s="4" t="s">
        <v>14</v>
      </c>
      <c r="K17" s="4">
        <f t="shared" si="3"/>
        <v>1150</v>
      </c>
      <c r="L17" s="5">
        <f t="shared" si="2"/>
        <v>1110.967741935484</v>
      </c>
      <c r="M17" s="4"/>
      <c r="N17" s="4"/>
      <c r="O17" s="4"/>
    </row>
    <row r="18" spans="1:15" ht="12.75">
      <c r="A18" s="4" t="s">
        <v>46</v>
      </c>
      <c r="B18" s="4" t="s">
        <v>11</v>
      </c>
      <c r="C18" s="4">
        <v>6</v>
      </c>
      <c r="D18" s="4">
        <v>38</v>
      </c>
      <c r="E18" s="4">
        <v>11</v>
      </c>
      <c r="F18" s="4">
        <v>10</v>
      </c>
      <c r="G18" s="4">
        <v>0</v>
      </c>
      <c r="H18" s="4"/>
      <c r="I18" s="4"/>
      <c r="J18" s="4" t="s">
        <v>14</v>
      </c>
      <c r="K18" s="4">
        <f t="shared" si="3"/>
        <v>1155</v>
      </c>
      <c r="L18" s="5">
        <f t="shared" si="2"/>
        <v>1110.967741935484</v>
      </c>
      <c r="M18" s="4"/>
      <c r="N18" s="4"/>
      <c r="O18" s="4"/>
    </row>
    <row r="19" spans="1:15" ht="12.75">
      <c r="A19" s="4" t="s">
        <v>26</v>
      </c>
      <c r="B19" s="4" t="s">
        <v>27</v>
      </c>
      <c r="C19" s="4">
        <v>6</v>
      </c>
      <c r="D19" s="4">
        <v>84</v>
      </c>
      <c r="E19" s="4">
        <v>6</v>
      </c>
      <c r="F19" s="4">
        <v>6</v>
      </c>
      <c r="G19" s="4">
        <v>0</v>
      </c>
      <c r="H19" s="4"/>
      <c r="I19" s="4"/>
      <c r="J19" s="4" t="s">
        <v>14</v>
      </c>
      <c r="K19" s="4">
        <f t="shared" si="3"/>
        <v>1290</v>
      </c>
      <c r="L19" s="5">
        <f t="shared" si="2"/>
        <v>1110.967741935484</v>
      </c>
      <c r="M19" s="4"/>
      <c r="N19" s="4"/>
      <c r="O19" s="4"/>
    </row>
    <row r="20" spans="1:15" ht="12.75">
      <c r="A20" s="4" t="s">
        <v>35</v>
      </c>
      <c r="B20" s="4" t="s">
        <v>36</v>
      </c>
      <c r="C20" s="4">
        <v>6</v>
      </c>
      <c r="D20" s="4">
        <v>61</v>
      </c>
      <c r="E20" s="4">
        <v>2</v>
      </c>
      <c r="F20" s="4">
        <v>13</v>
      </c>
      <c r="G20" s="4">
        <v>0</v>
      </c>
      <c r="H20" s="4"/>
      <c r="I20" s="4"/>
      <c r="J20" s="4" t="s">
        <v>14</v>
      </c>
      <c r="K20" s="4">
        <f t="shared" si="3"/>
        <v>1310</v>
      </c>
      <c r="L20" s="5">
        <f t="shared" si="2"/>
        <v>1110.967741935484</v>
      </c>
      <c r="M20" s="4"/>
      <c r="N20" s="4"/>
      <c r="O20" s="4"/>
    </row>
    <row r="21" spans="1:15" ht="12.75">
      <c r="A21" s="4" t="s">
        <v>32</v>
      </c>
      <c r="B21" s="4" t="s">
        <v>33</v>
      </c>
      <c r="C21" s="4">
        <v>6</v>
      </c>
      <c r="D21" s="4">
        <v>22</v>
      </c>
      <c r="E21" s="4">
        <v>8</v>
      </c>
      <c r="F21" s="4">
        <v>21</v>
      </c>
      <c r="G21" s="4">
        <v>0</v>
      </c>
      <c r="H21" s="4"/>
      <c r="I21" s="4"/>
      <c r="J21" s="4" t="s">
        <v>14</v>
      </c>
      <c r="K21" s="4">
        <f t="shared" si="3"/>
        <v>1470</v>
      </c>
      <c r="L21" s="5">
        <f t="shared" si="2"/>
        <v>1110.967741935484</v>
      </c>
      <c r="M21" s="4"/>
      <c r="N21" s="4"/>
      <c r="O21" s="4"/>
    </row>
    <row r="22" spans="1:15" ht="12.75">
      <c r="A22" s="4" t="s">
        <v>19</v>
      </c>
      <c r="B22" s="4" t="s">
        <v>20</v>
      </c>
      <c r="C22" s="4">
        <v>6</v>
      </c>
      <c r="D22" s="4">
        <v>91</v>
      </c>
      <c r="E22" s="4">
        <v>8</v>
      </c>
      <c r="F22" s="4">
        <v>11</v>
      </c>
      <c r="G22" s="4">
        <v>0</v>
      </c>
      <c r="H22" s="4"/>
      <c r="I22" s="4"/>
      <c r="J22" s="4" t="s">
        <v>14</v>
      </c>
      <c r="K22" s="4">
        <f t="shared" si="3"/>
        <v>1660</v>
      </c>
      <c r="L22" s="5">
        <f t="shared" si="2"/>
        <v>1110.967741935484</v>
      </c>
      <c r="M22" s="4"/>
      <c r="N22" s="4"/>
      <c r="O22" s="4"/>
    </row>
    <row r="23" spans="1:15" ht="12.75">
      <c r="A23" s="4" t="s">
        <v>40</v>
      </c>
      <c r="B23" s="4" t="s">
        <v>11</v>
      </c>
      <c r="C23" s="4">
        <v>6</v>
      </c>
      <c r="D23" s="4">
        <v>84</v>
      </c>
      <c r="E23" s="4">
        <v>9</v>
      </c>
      <c r="F23" s="4">
        <v>12</v>
      </c>
      <c r="G23" s="4">
        <v>0</v>
      </c>
      <c r="H23" s="4" t="s">
        <v>31</v>
      </c>
      <c r="I23" s="4">
        <v>1000</v>
      </c>
      <c r="J23" s="4" t="s">
        <v>14</v>
      </c>
      <c r="K23" s="4">
        <f t="shared" si="3"/>
        <v>2665</v>
      </c>
      <c r="L23" s="5">
        <f t="shared" si="2"/>
        <v>1110.967741935484</v>
      </c>
      <c r="M23" s="4"/>
      <c r="N23" s="4"/>
      <c r="O23" s="4"/>
    </row>
    <row r="24" spans="1:15" ht="12.75">
      <c r="A24" s="4"/>
      <c r="B24" s="4"/>
      <c r="C24" s="4">
        <f>SUM(C12:C23)</f>
        <v>62</v>
      </c>
      <c r="D24" s="4"/>
      <c r="E24" s="4"/>
      <c r="F24" s="4"/>
      <c r="G24" s="4"/>
      <c r="H24" s="4"/>
      <c r="I24" s="4"/>
      <c r="J24" s="4"/>
      <c r="K24" s="4"/>
      <c r="L24" s="4"/>
      <c r="M24" s="4">
        <f>SUM(K12:K23)</f>
        <v>12280</v>
      </c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>
        <f>SUM(K2:K23)</f>
        <v>20195</v>
      </c>
      <c r="L25" s="4"/>
      <c r="M25" s="4" t="s">
        <v>147</v>
      </c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>
        <v>91975</v>
      </c>
      <c r="L26" s="4"/>
      <c r="M26" s="4" t="s">
        <v>153</v>
      </c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>
        <f>K25+K26</f>
        <v>112170</v>
      </c>
      <c r="L27" s="4"/>
      <c r="M27" s="4" t="s">
        <v>156</v>
      </c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 t="s">
        <v>74</v>
      </c>
      <c r="B29" s="4" t="s">
        <v>75</v>
      </c>
      <c r="C29" s="4">
        <v>3.5</v>
      </c>
      <c r="D29" s="4">
        <v>0</v>
      </c>
      <c r="E29" s="4">
        <v>0</v>
      </c>
      <c r="F29" s="4">
        <v>0</v>
      </c>
      <c r="G29" s="4">
        <v>0</v>
      </c>
      <c r="H29" s="4"/>
      <c r="I29" s="4"/>
      <c r="J29" s="4" t="s">
        <v>13</v>
      </c>
      <c r="K29" s="4">
        <f>(D29*10)+(E29*25)+(F29*50)+I29+G29</f>
        <v>0</v>
      </c>
      <c r="L29" s="5">
        <f>12280*C29/63</f>
        <v>682.2222222222222</v>
      </c>
      <c r="M29" s="4"/>
      <c r="N29" s="4"/>
      <c r="O29" s="4"/>
    </row>
    <row r="30" spans="1:15" ht="12.75">
      <c r="A30" s="4" t="s">
        <v>67</v>
      </c>
      <c r="B30" s="4" t="s">
        <v>68</v>
      </c>
      <c r="C30" s="4">
        <v>3</v>
      </c>
      <c r="D30" s="4">
        <v>8</v>
      </c>
      <c r="E30" s="4">
        <v>0</v>
      </c>
      <c r="F30" s="4">
        <v>0</v>
      </c>
      <c r="G30" s="4">
        <v>0</v>
      </c>
      <c r="H30" s="4"/>
      <c r="I30" s="4"/>
      <c r="J30" s="4" t="s">
        <v>13</v>
      </c>
      <c r="K30" s="4">
        <f aca="true" t="shared" si="4" ref="K30:K47">(D30*10)+(E30*25)+(F30*50)+I30+G30</f>
        <v>80</v>
      </c>
      <c r="L30" s="5">
        <f aca="true" t="shared" si="5" ref="L30:L41">12280*C30/63</f>
        <v>584.7619047619048</v>
      </c>
      <c r="M30" s="4"/>
      <c r="N30" s="4"/>
      <c r="O30" s="4"/>
    </row>
    <row r="31" spans="1:15" ht="12.75">
      <c r="A31" s="4" t="s">
        <v>72</v>
      </c>
      <c r="B31" s="4" t="s">
        <v>73</v>
      </c>
      <c r="C31" s="4">
        <v>5</v>
      </c>
      <c r="D31" s="4">
        <v>6</v>
      </c>
      <c r="E31" s="4">
        <v>2</v>
      </c>
      <c r="F31" s="4">
        <v>0</v>
      </c>
      <c r="G31" s="4">
        <v>0</v>
      </c>
      <c r="H31" s="4"/>
      <c r="I31" s="4"/>
      <c r="J31" s="4" t="s">
        <v>13</v>
      </c>
      <c r="K31" s="4">
        <f t="shared" si="4"/>
        <v>110</v>
      </c>
      <c r="L31" s="5">
        <f t="shared" si="5"/>
        <v>974.6031746031746</v>
      </c>
      <c r="M31" s="4"/>
      <c r="N31" s="4"/>
      <c r="O31" s="4"/>
    </row>
    <row r="32" spans="1:15" ht="12.75">
      <c r="A32" s="4" t="s">
        <v>69</v>
      </c>
      <c r="B32" s="4" t="s">
        <v>57</v>
      </c>
      <c r="C32" s="4">
        <v>4</v>
      </c>
      <c r="D32" s="4">
        <v>17</v>
      </c>
      <c r="E32" s="4">
        <v>2</v>
      </c>
      <c r="F32" s="4">
        <v>1</v>
      </c>
      <c r="G32" s="4">
        <v>0</v>
      </c>
      <c r="H32" s="4"/>
      <c r="I32" s="4"/>
      <c r="J32" s="4" t="s">
        <v>13</v>
      </c>
      <c r="K32" s="4">
        <f t="shared" si="4"/>
        <v>270</v>
      </c>
      <c r="L32" s="5">
        <f t="shared" si="5"/>
        <v>779.6825396825396</v>
      </c>
      <c r="M32" s="4"/>
      <c r="N32" s="4"/>
      <c r="O32" s="4"/>
    </row>
    <row r="33" spans="1:15" ht="12.75">
      <c r="A33" s="4" t="s">
        <v>86</v>
      </c>
      <c r="B33" s="4" t="s">
        <v>57</v>
      </c>
      <c r="C33" s="4">
        <v>4</v>
      </c>
      <c r="D33" s="4">
        <v>20</v>
      </c>
      <c r="E33" s="4">
        <v>0</v>
      </c>
      <c r="F33" s="4">
        <v>2</v>
      </c>
      <c r="G33" s="4">
        <v>0</v>
      </c>
      <c r="H33" s="4"/>
      <c r="I33" s="4"/>
      <c r="J33" s="4" t="s">
        <v>13</v>
      </c>
      <c r="K33" s="4">
        <f t="shared" si="4"/>
        <v>300</v>
      </c>
      <c r="L33" s="5">
        <f t="shared" si="5"/>
        <v>779.6825396825396</v>
      </c>
      <c r="M33" s="4"/>
      <c r="N33" s="4"/>
      <c r="O33" s="4"/>
    </row>
    <row r="34" spans="1:15" ht="12.75">
      <c r="A34" s="4" t="s">
        <v>87</v>
      </c>
      <c r="B34" s="4" t="s">
        <v>51</v>
      </c>
      <c r="C34" s="4">
        <v>5</v>
      </c>
      <c r="D34" s="4">
        <v>26</v>
      </c>
      <c r="E34" s="4">
        <v>0</v>
      </c>
      <c r="F34" s="4">
        <v>1</v>
      </c>
      <c r="G34" s="4">
        <v>0</v>
      </c>
      <c r="H34" s="4"/>
      <c r="I34" s="4"/>
      <c r="J34" s="4" t="s">
        <v>13</v>
      </c>
      <c r="K34" s="4">
        <f t="shared" si="4"/>
        <v>310</v>
      </c>
      <c r="L34" s="5">
        <f t="shared" si="5"/>
        <v>974.6031746031746</v>
      </c>
      <c r="M34" s="4"/>
      <c r="N34" s="4"/>
      <c r="O34" s="4"/>
    </row>
    <row r="35" spans="1:15" ht="12.75">
      <c r="A35" s="4" t="s">
        <v>83</v>
      </c>
      <c r="B35" s="4" t="s">
        <v>79</v>
      </c>
      <c r="C35" s="4">
        <v>5.5</v>
      </c>
      <c r="D35" s="4">
        <v>30</v>
      </c>
      <c r="E35" s="4">
        <v>5</v>
      </c>
      <c r="F35" s="4">
        <v>2</v>
      </c>
      <c r="G35" s="4">
        <v>0</v>
      </c>
      <c r="H35" s="4"/>
      <c r="I35" s="4"/>
      <c r="J35" s="4" t="s">
        <v>13</v>
      </c>
      <c r="K35" s="4">
        <f t="shared" si="4"/>
        <v>525</v>
      </c>
      <c r="L35" s="5">
        <f t="shared" si="5"/>
        <v>1072.063492063492</v>
      </c>
      <c r="M35" s="4"/>
      <c r="N35" s="4"/>
      <c r="O35" s="4"/>
    </row>
    <row r="36" spans="1:15" ht="12.75">
      <c r="A36" s="4" t="s">
        <v>50</v>
      </c>
      <c r="B36" s="4" t="s">
        <v>51</v>
      </c>
      <c r="C36" s="4">
        <v>5</v>
      </c>
      <c r="D36" s="4">
        <v>28</v>
      </c>
      <c r="E36" s="4">
        <v>2</v>
      </c>
      <c r="F36" s="4">
        <v>5</v>
      </c>
      <c r="G36" s="4">
        <v>0</v>
      </c>
      <c r="H36" s="4"/>
      <c r="I36" s="4"/>
      <c r="J36" s="4" t="s">
        <v>13</v>
      </c>
      <c r="K36" s="4">
        <f t="shared" si="4"/>
        <v>580</v>
      </c>
      <c r="L36" s="5">
        <f t="shared" si="5"/>
        <v>974.6031746031746</v>
      </c>
      <c r="M36" s="4"/>
      <c r="N36" s="4"/>
      <c r="O36" s="4"/>
    </row>
    <row r="37" spans="1:15" ht="12.75">
      <c r="A37" s="4" t="s">
        <v>76</v>
      </c>
      <c r="B37" s="4" t="s">
        <v>77</v>
      </c>
      <c r="C37" s="4">
        <v>8</v>
      </c>
      <c r="D37" s="4">
        <v>46</v>
      </c>
      <c r="E37" s="4">
        <v>2</v>
      </c>
      <c r="F37" s="4">
        <v>13</v>
      </c>
      <c r="G37" s="4">
        <v>0</v>
      </c>
      <c r="H37" s="4"/>
      <c r="I37" s="4"/>
      <c r="J37" s="4" t="s">
        <v>13</v>
      </c>
      <c r="K37" s="4">
        <f t="shared" si="4"/>
        <v>1160</v>
      </c>
      <c r="L37" s="5">
        <f t="shared" si="5"/>
        <v>1559.3650793650793</v>
      </c>
      <c r="M37" s="4"/>
      <c r="N37" s="4"/>
      <c r="O37" s="4"/>
    </row>
    <row r="38" spans="1:15" ht="12.75">
      <c r="A38" s="4" t="s">
        <v>82</v>
      </c>
      <c r="B38" s="4" t="s">
        <v>65</v>
      </c>
      <c r="C38" s="4">
        <v>8</v>
      </c>
      <c r="D38" s="4">
        <v>93</v>
      </c>
      <c r="E38" s="4">
        <v>1</v>
      </c>
      <c r="F38" s="4">
        <v>8</v>
      </c>
      <c r="G38" s="4">
        <v>0</v>
      </c>
      <c r="H38" s="4"/>
      <c r="I38" s="4"/>
      <c r="J38" s="4" t="s">
        <v>13</v>
      </c>
      <c r="K38" s="4">
        <f t="shared" si="4"/>
        <v>1355</v>
      </c>
      <c r="L38" s="5">
        <f t="shared" si="5"/>
        <v>1559.3650793650793</v>
      </c>
      <c r="M38" s="4"/>
      <c r="N38" s="4"/>
      <c r="O38" s="4"/>
    </row>
    <row r="39" spans="1:15" ht="12.75">
      <c r="A39" s="4" t="s">
        <v>80</v>
      </c>
      <c r="B39" s="4" t="s">
        <v>81</v>
      </c>
      <c r="C39" s="4">
        <v>6.5</v>
      </c>
      <c r="D39" s="4">
        <v>90</v>
      </c>
      <c r="E39" s="4">
        <v>9</v>
      </c>
      <c r="F39" s="4">
        <v>5</v>
      </c>
      <c r="G39" s="4">
        <v>0</v>
      </c>
      <c r="H39" s="4"/>
      <c r="I39" s="4"/>
      <c r="J39" s="4" t="s">
        <v>13</v>
      </c>
      <c r="K39" s="4">
        <f t="shared" si="4"/>
        <v>1375</v>
      </c>
      <c r="L39" s="5">
        <f t="shared" si="5"/>
        <v>1266.984126984127</v>
      </c>
      <c r="M39" s="4"/>
      <c r="N39" s="4"/>
      <c r="O39" s="4"/>
    </row>
    <row r="40" spans="1:15" ht="12.75">
      <c r="A40" s="4" t="s">
        <v>84</v>
      </c>
      <c r="B40" s="4" t="s">
        <v>51</v>
      </c>
      <c r="C40" s="4">
        <v>5</v>
      </c>
      <c r="D40" s="4">
        <v>97</v>
      </c>
      <c r="E40" s="4">
        <v>13</v>
      </c>
      <c r="F40" s="4">
        <v>25</v>
      </c>
      <c r="G40" s="4">
        <v>0</v>
      </c>
      <c r="H40" s="4"/>
      <c r="I40" s="4"/>
      <c r="J40" s="4" t="s">
        <v>13</v>
      </c>
      <c r="K40" s="4">
        <f t="shared" si="4"/>
        <v>2545</v>
      </c>
      <c r="L40" s="5">
        <f t="shared" si="5"/>
        <v>974.6031746031746</v>
      </c>
      <c r="M40" s="4"/>
      <c r="N40" s="4"/>
      <c r="O40" s="4"/>
    </row>
    <row r="41" spans="1:15" ht="12.75">
      <c r="A41" s="4" t="s">
        <v>70</v>
      </c>
      <c r="B41" s="4" t="s">
        <v>71</v>
      </c>
      <c r="C41" s="4">
        <v>4.5</v>
      </c>
      <c r="D41" s="4">
        <v>132</v>
      </c>
      <c r="E41" s="4">
        <v>4</v>
      </c>
      <c r="F41" s="4">
        <v>13</v>
      </c>
      <c r="G41" s="4">
        <v>0</v>
      </c>
      <c r="H41" s="4" t="s">
        <v>31</v>
      </c>
      <c r="I41" s="4">
        <v>800</v>
      </c>
      <c r="J41" s="4" t="s">
        <v>13</v>
      </c>
      <c r="K41" s="4">
        <f t="shared" si="4"/>
        <v>2870</v>
      </c>
      <c r="L41" s="5">
        <f t="shared" si="5"/>
        <v>877.1428571428571</v>
      </c>
      <c r="M41" s="4"/>
      <c r="N41" s="4"/>
      <c r="O41" s="4"/>
    </row>
    <row r="42" spans="1:15" ht="12.75">
      <c r="A42" s="4"/>
      <c r="B42" s="4"/>
      <c r="C42" s="4">
        <f>SUM(C29:C41)</f>
        <v>67</v>
      </c>
      <c r="D42" s="4"/>
      <c r="E42" s="4"/>
      <c r="F42" s="4"/>
      <c r="G42" s="4"/>
      <c r="H42" s="4"/>
      <c r="I42" s="4"/>
      <c r="J42" s="4"/>
      <c r="K42" s="4"/>
      <c r="L42" s="4"/>
      <c r="M42" s="4">
        <f>SUM(K29:K41)</f>
        <v>11480</v>
      </c>
      <c r="N42" s="4"/>
      <c r="O42" s="4"/>
    </row>
    <row r="43" spans="1:15" ht="12.75">
      <c r="A43" s="4" t="s">
        <v>66</v>
      </c>
      <c r="B43" s="4" t="s">
        <v>55</v>
      </c>
      <c r="C43" s="4">
        <v>3.5</v>
      </c>
      <c r="D43" s="4">
        <v>4</v>
      </c>
      <c r="E43" s="4">
        <v>0</v>
      </c>
      <c r="F43" s="4">
        <v>0</v>
      </c>
      <c r="G43" s="4">
        <v>0</v>
      </c>
      <c r="H43" s="4"/>
      <c r="I43" s="4"/>
      <c r="J43" s="4" t="s">
        <v>14</v>
      </c>
      <c r="K43" s="4">
        <f>(D43*10)+(E43*25)+(F43*50)+I43+G43</f>
        <v>40</v>
      </c>
      <c r="L43" s="5">
        <f>7915*C43/54</f>
        <v>513.0092592592592</v>
      </c>
      <c r="M43" s="4"/>
      <c r="N43" s="4"/>
      <c r="O43" s="4"/>
    </row>
    <row r="44" spans="1:15" ht="12.75">
      <c r="A44" s="4" t="s">
        <v>78</v>
      </c>
      <c r="B44" s="4" t="s">
        <v>79</v>
      </c>
      <c r="C44" s="4">
        <v>5.5</v>
      </c>
      <c r="D44" s="4">
        <v>5</v>
      </c>
      <c r="E44" s="4">
        <v>0</v>
      </c>
      <c r="F44" s="4">
        <v>0</v>
      </c>
      <c r="G44" s="4">
        <v>0</v>
      </c>
      <c r="H44" s="4"/>
      <c r="I44" s="4"/>
      <c r="J44" s="4" t="s">
        <v>14</v>
      </c>
      <c r="K44" s="4">
        <f>(D44*10)+(E44*25)+(F44*50)+I44+G44</f>
        <v>50</v>
      </c>
      <c r="L44" s="5">
        <f aca="true" t="shared" si="6" ref="L44:L54">7915*C44/54</f>
        <v>806.1574074074074</v>
      </c>
      <c r="M44" s="4"/>
      <c r="N44" s="4"/>
      <c r="O44" s="4"/>
    </row>
    <row r="45" spans="1:15" ht="12.75">
      <c r="A45" s="4" t="s">
        <v>54</v>
      </c>
      <c r="B45" s="4" t="s">
        <v>55</v>
      </c>
      <c r="C45" s="4">
        <v>3.5</v>
      </c>
      <c r="D45" s="4">
        <v>10</v>
      </c>
      <c r="E45" s="4">
        <v>4</v>
      </c>
      <c r="F45" s="4">
        <v>2</v>
      </c>
      <c r="G45" s="4">
        <v>0</v>
      </c>
      <c r="H45" s="4"/>
      <c r="I45" s="4"/>
      <c r="J45" s="4" t="s">
        <v>14</v>
      </c>
      <c r="K45" s="4">
        <f>(D45*10)+(E45*25)+(F45*50)+I45+G45</f>
        <v>300</v>
      </c>
      <c r="L45" s="5">
        <f t="shared" si="6"/>
        <v>513.0092592592592</v>
      </c>
      <c r="M45" s="4"/>
      <c r="N45" s="4"/>
      <c r="O45" s="4"/>
    </row>
    <row r="46" spans="1:15" ht="12.75">
      <c r="A46" s="4" t="s">
        <v>52</v>
      </c>
      <c r="B46" s="4" t="s">
        <v>53</v>
      </c>
      <c r="C46" s="4">
        <v>4</v>
      </c>
      <c r="D46" s="4">
        <v>34</v>
      </c>
      <c r="E46" s="4">
        <v>4</v>
      </c>
      <c r="F46" s="4">
        <v>3</v>
      </c>
      <c r="G46" s="4">
        <v>0</v>
      </c>
      <c r="H46" s="4"/>
      <c r="I46" s="4"/>
      <c r="J46" s="4" t="s">
        <v>14</v>
      </c>
      <c r="K46" s="4">
        <f>(D46*10)+(E46*25)+(F46*50)+I46+G46</f>
        <v>590</v>
      </c>
      <c r="L46" s="5">
        <f t="shared" si="6"/>
        <v>586.2962962962963</v>
      </c>
      <c r="M46" s="4"/>
      <c r="N46" s="4"/>
      <c r="O46" s="4"/>
    </row>
    <row r="47" spans="1:15" ht="12.75">
      <c r="A47" s="4" t="s">
        <v>85</v>
      </c>
      <c r="B47" s="4" t="s">
        <v>57</v>
      </c>
      <c r="C47" s="4">
        <v>4</v>
      </c>
      <c r="D47" s="4">
        <v>0</v>
      </c>
      <c r="E47" s="4">
        <v>1</v>
      </c>
      <c r="F47" s="4">
        <v>1</v>
      </c>
      <c r="G47" s="4">
        <v>0</v>
      </c>
      <c r="H47" s="4" t="s">
        <v>31</v>
      </c>
      <c r="I47" s="4">
        <v>800</v>
      </c>
      <c r="J47" s="4" t="s">
        <v>14</v>
      </c>
      <c r="K47" s="4">
        <f t="shared" si="4"/>
        <v>875</v>
      </c>
      <c r="L47" s="5">
        <f t="shared" si="6"/>
        <v>586.2962962962963</v>
      </c>
      <c r="M47" s="4"/>
      <c r="N47" s="4"/>
      <c r="O47" s="4"/>
    </row>
    <row r="48" spans="1:15" ht="12.75">
      <c r="A48" s="4" t="s">
        <v>60</v>
      </c>
      <c r="B48" s="4" t="s">
        <v>61</v>
      </c>
      <c r="C48" s="4">
        <v>6</v>
      </c>
      <c r="D48" s="4">
        <v>92</v>
      </c>
      <c r="E48" s="4">
        <v>14</v>
      </c>
      <c r="F48" s="4">
        <v>7</v>
      </c>
      <c r="G48" s="4">
        <v>0</v>
      </c>
      <c r="H48" s="4"/>
      <c r="I48" s="4"/>
      <c r="J48" s="4" t="s">
        <v>14</v>
      </c>
      <c r="K48" s="4">
        <f aca="true" t="shared" si="7" ref="K48:K54">(D48*10)+(E48*25)+(F48*50)+I48+G48</f>
        <v>1620</v>
      </c>
      <c r="L48" s="5">
        <f t="shared" si="6"/>
        <v>879.4444444444445</v>
      </c>
      <c r="M48" s="4"/>
      <c r="N48" s="4"/>
      <c r="O48" s="4"/>
    </row>
    <row r="49" spans="1:15" ht="12.75">
      <c r="A49" s="4" t="s">
        <v>94</v>
      </c>
      <c r="B49" s="4" t="s">
        <v>63</v>
      </c>
      <c r="C49" s="4">
        <v>4.5</v>
      </c>
      <c r="D49" s="4">
        <v>40</v>
      </c>
      <c r="E49" s="4">
        <v>3</v>
      </c>
      <c r="F49" s="4">
        <v>14</v>
      </c>
      <c r="G49" s="4">
        <v>0</v>
      </c>
      <c r="H49" s="4" t="s">
        <v>31</v>
      </c>
      <c r="I49" s="4">
        <v>800</v>
      </c>
      <c r="J49" s="4" t="s">
        <v>14</v>
      </c>
      <c r="K49" s="4">
        <f t="shared" si="7"/>
        <v>1975</v>
      </c>
      <c r="L49" s="5">
        <f t="shared" si="6"/>
        <v>659.5833333333334</v>
      </c>
      <c r="M49" s="4"/>
      <c r="N49" s="4"/>
      <c r="O49" s="4"/>
    </row>
    <row r="50" spans="1:15" ht="12.75">
      <c r="A50" s="4" t="s">
        <v>58</v>
      </c>
      <c r="B50" s="4" t="s">
        <v>59</v>
      </c>
      <c r="C50" s="4">
        <v>4</v>
      </c>
      <c r="D50" s="4">
        <v>24</v>
      </c>
      <c r="E50" s="4">
        <v>11</v>
      </c>
      <c r="F50" s="4">
        <v>16</v>
      </c>
      <c r="G50" s="4">
        <v>0</v>
      </c>
      <c r="H50" s="4" t="s">
        <v>31</v>
      </c>
      <c r="I50" s="4">
        <v>800</v>
      </c>
      <c r="J50" s="4" t="s">
        <v>14</v>
      </c>
      <c r="K50" s="4">
        <f t="shared" si="7"/>
        <v>2115</v>
      </c>
      <c r="L50" s="5">
        <f t="shared" si="6"/>
        <v>586.2962962962963</v>
      </c>
      <c r="M50" s="4"/>
      <c r="N50" s="4"/>
      <c r="O50" s="4"/>
    </row>
    <row r="51" spans="1:15" ht="12.75">
      <c r="A51" s="4" t="s">
        <v>56</v>
      </c>
      <c r="B51" s="4" t="s">
        <v>57</v>
      </c>
      <c r="C51" s="4">
        <v>4</v>
      </c>
      <c r="D51" s="4">
        <v>20</v>
      </c>
      <c r="E51" s="4">
        <v>9</v>
      </c>
      <c r="F51" s="4">
        <v>18</v>
      </c>
      <c r="G51" s="4">
        <v>0</v>
      </c>
      <c r="H51" s="4" t="s">
        <v>31</v>
      </c>
      <c r="I51" s="4">
        <v>800</v>
      </c>
      <c r="J51" s="4" t="s">
        <v>14</v>
      </c>
      <c r="K51" s="4">
        <f t="shared" si="7"/>
        <v>2125</v>
      </c>
      <c r="L51" s="5">
        <f t="shared" si="6"/>
        <v>586.2962962962963</v>
      </c>
      <c r="M51" s="4"/>
      <c r="N51" s="4"/>
      <c r="O51" s="4"/>
    </row>
    <row r="52" spans="1:15" ht="12.75">
      <c r="A52" s="4" t="s">
        <v>62</v>
      </c>
      <c r="B52" s="4" t="s">
        <v>63</v>
      </c>
      <c r="C52" s="4">
        <v>4.5</v>
      </c>
      <c r="D52" s="4">
        <v>99</v>
      </c>
      <c r="E52" s="4">
        <v>21</v>
      </c>
      <c r="F52" s="4">
        <v>13</v>
      </c>
      <c r="G52" s="4">
        <v>100</v>
      </c>
      <c r="H52" s="4"/>
      <c r="I52" s="4"/>
      <c r="J52" s="4" t="s">
        <v>14</v>
      </c>
      <c r="K52" s="4">
        <f t="shared" si="7"/>
        <v>2265</v>
      </c>
      <c r="L52" s="5">
        <f t="shared" si="6"/>
        <v>659.5833333333334</v>
      </c>
      <c r="M52" s="4"/>
      <c r="N52" s="4"/>
      <c r="O52" s="4"/>
    </row>
    <row r="53" spans="1:15" ht="12.75">
      <c r="A53" s="4" t="s">
        <v>64</v>
      </c>
      <c r="B53" s="4" t="s">
        <v>65</v>
      </c>
      <c r="C53" s="4">
        <v>8</v>
      </c>
      <c r="D53" s="4">
        <v>179</v>
      </c>
      <c r="E53" s="4">
        <v>6</v>
      </c>
      <c r="F53" s="4">
        <v>15</v>
      </c>
      <c r="G53" s="4">
        <v>0</v>
      </c>
      <c r="H53" s="4"/>
      <c r="I53" s="4"/>
      <c r="J53" s="4" t="s">
        <v>14</v>
      </c>
      <c r="K53" s="4">
        <f t="shared" si="7"/>
        <v>2690</v>
      </c>
      <c r="L53" s="5">
        <f t="shared" si="6"/>
        <v>1172.5925925925926</v>
      </c>
      <c r="M53" s="4"/>
      <c r="N53" s="4"/>
      <c r="O53" s="4"/>
    </row>
    <row r="54" spans="1:15" ht="12.75">
      <c r="A54" s="4" t="s">
        <v>88</v>
      </c>
      <c r="B54" s="4" t="s">
        <v>81</v>
      </c>
      <c r="C54" s="4">
        <v>6.5</v>
      </c>
      <c r="D54" s="4">
        <v>99</v>
      </c>
      <c r="E54" s="4">
        <v>6</v>
      </c>
      <c r="F54" s="4">
        <v>22</v>
      </c>
      <c r="G54" s="4">
        <v>0</v>
      </c>
      <c r="H54" s="4" t="s">
        <v>31</v>
      </c>
      <c r="I54" s="4">
        <v>1000</v>
      </c>
      <c r="J54" s="4" t="s">
        <v>14</v>
      </c>
      <c r="K54" s="4">
        <f t="shared" si="7"/>
        <v>3240</v>
      </c>
      <c r="L54" s="5">
        <f t="shared" si="6"/>
        <v>952.7314814814815</v>
      </c>
      <c r="M54" s="4"/>
      <c r="N54" s="4"/>
      <c r="O54" s="4"/>
    </row>
    <row r="55" spans="1:15" ht="12.75">
      <c r="A55" s="4"/>
      <c r="B55" s="4"/>
      <c r="C55" s="4">
        <f>SUM(C43:C54)</f>
        <v>58</v>
      </c>
      <c r="D55" s="4"/>
      <c r="E55" s="4"/>
      <c r="F55" s="4"/>
      <c r="G55" s="4"/>
      <c r="H55" s="4"/>
      <c r="I55" s="4"/>
      <c r="J55" s="4"/>
      <c r="K55" s="4"/>
      <c r="L55" s="4"/>
      <c r="M55" s="4">
        <f>SUM(K43:K54)</f>
        <v>17885</v>
      </c>
      <c r="N55" s="4"/>
      <c r="O55" s="4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>
        <f>SUM(K29:K54)</f>
        <v>29365</v>
      </c>
      <c r="L56" s="4"/>
      <c r="M56" s="4" t="s">
        <v>146</v>
      </c>
      <c r="N56" s="4"/>
      <c r="O56" s="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>
        <v>91555</v>
      </c>
      <c r="L57" s="4"/>
      <c r="M57" s="4" t="s">
        <v>151</v>
      </c>
      <c r="N57" s="4"/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>
        <f>K56+K57</f>
        <v>120920</v>
      </c>
      <c r="L58" s="4"/>
      <c r="M58" s="4" t="s">
        <v>157</v>
      </c>
      <c r="N58" s="4"/>
      <c r="O58" s="4"/>
    </row>
    <row r="59" spans="1:1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>
        <f>K56-K25</f>
        <v>9170</v>
      </c>
      <c r="L60" s="4"/>
      <c r="M60" s="4" t="s">
        <v>158</v>
      </c>
      <c r="N60" s="4"/>
      <c r="O60" s="4"/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>
        <f>K58-K27</f>
        <v>8750</v>
      </c>
      <c r="L62" s="4"/>
      <c r="M62" s="4" t="s">
        <v>159</v>
      </c>
      <c r="N62" s="4"/>
      <c r="O62" s="4"/>
    </row>
    <row r="63" spans="4:10" ht="12.75">
      <c r="D63" t="s">
        <v>213</v>
      </c>
      <c r="H63" t="s">
        <v>215</v>
      </c>
      <c r="I63" t="s">
        <v>217</v>
      </c>
      <c r="J63" t="s">
        <v>218</v>
      </c>
    </row>
    <row r="64" spans="3:19" ht="12.75">
      <c r="C64">
        <f>C42-13</f>
        <v>54</v>
      </c>
      <c r="D64">
        <f>SUM(D2:D10)</f>
        <v>194</v>
      </c>
      <c r="E64">
        <f>SUM(E2:E10)</f>
        <v>25</v>
      </c>
      <c r="F64">
        <f>SUM(F2:F10)</f>
        <v>93</v>
      </c>
      <c r="H64">
        <f>C64*100</f>
        <v>5400</v>
      </c>
      <c r="I64">
        <f>SUM(D64:F64)</f>
        <v>312</v>
      </c>
      <c r="J64" s="10">
        <f>I64/H64</f>
        <v>0.057777777777777775</v>
      </c>
      <c r="S64" s="10"/>
    </row>
    <row r="65" spans="3:19" ht="12.75">
      <c r="C65">
        <f>C55-12</f>
        <v>46</v>
      </c>
      <c r="D65">
        <f>SUM(D12:D23)</f>
        <v>498</v>
      </c>
      <c r="E65">
        <f>SUM(E12:E23)</f>
        <v>62</v>
      </c>
      <c r="F65">
        <f>SUM(F12:F23)</f>
        <v>95</v>
      </c>
      <c r="H65">
        <f>C65*100</f>
        <v>4600</v>
      </c>
      <c r="I65">
        <f>SUM(D65:F65)</f>
        <v>655</v>
      </c>
      <c r="J65" s="10">
        <f>I65/H65</f>
        <v>0.1423913043478261</v>
      </c>
      <c r="S65" s="10"/>
    </row>
    <row r="66" spans="3:19" ht="12.75">
      <c r="C66">
        <f>SUM(C64:C65)</f>
        <v>100</v>
      </c>
      <c r="D66">
        <f>SUM(D64:D65)</f>
        <v>692</v>
      </c>
      <c r="E66">
        <f>SUM(E64:E65)</f>
        <v>87</v>
      </c>
      <c r="F66">
        <f>SUM(F64:F65)</f>
        <v>188</v>
      </c>
      <c r="H66">
        <f>C66*100</f>
        <v>10000</v>
      </c>
      <c r="I66">
        <f>SUM(D66:F66)</f>
        <v>967</v>
      </c>
      <c r="J66" s="10">
        <f>I66/H66</f>
        <v>0.0967</v>
      </c>
      <c r="S66" s="10"/>
    </row>
    <row r="67" spans="10:19" ht="12.75">
      <c r="J67" s="11"/>
      <c r="S67" s="11"/>
    </row>
    <row r="68" spans="10:19" ht="12.75">
      <c r="J68" s="11"/>
      <c r="S68" s="11"/>
    </row>
    <row r="69" spans="10:19" ht="12.75">
      <c r="J69" s="11"/>
      <c r="S69" s="11"/>
    </row>
    <row r="70" spans="4:19" ht="12.75">
      <c r="D70" t="s">
        <v>214</v>
      </c>
      <c r="H70" t="s">
        <v>216</v>
      </c>
      <c r="I70" t="s">
        <v>217</v>
      </c>
      <c r="J70" s="11" t="s">
        <v>218</v>
      </c>
      <c r="S70" s="11"/>
    </row>
    <row r="71" spans="3:19" ht="12.75">
      <c r="C71">
        <f>C11-9</f>
        <v>34.5</v>
      </c>
      <c r="D71">
        <f>SUM(D29:D41)</f>
        <v>593</v>
      </c>
      <c r="E71">
        <f>SUM(E29:E41)</f>
        <v>40</v>
      </c>
      <c r="F71">
        <f>SUM(F29:F41)</f>
        <v>75</v>
      </c>
      <c r="H71">
        <f>C71*100</f>
        <v>3450</v>
      </c>
      <c r="I71">
        <f>SUM(D71:F71)</f>
        <v>708</v>
      </c>
      <c r="J71" s="10">
        <f>I71/H71</f>
        <v>0.20521739130434782</v>
      </c>
      <c r="S71" s="10"/>
    </row>
    <row r="72" spans="3:19" ht="12.75">
      <c r="C72">
        <f>C24-12</f>
        <v>50</v>
      </c>
      <c r="D72">
        <f>SUM(D43:D55)</f>
        <v>606</v>
      </c>
      <c r="E72">
        <f>SUM(E43:E55)</f>
        <v>79</v>
      </c>
      <c r="F72">
        <f>SUM(F43:F55)</f>
        <v>111</v>
      </c>
      <c r="H72">
        <f>C72*100</f>
        <v>5000</v>
      </c>
      <c r="I72">
        <f>SUM(D72:F72)</f>
        <v>796</v>
      </c>
      <c r="J72" s="10">
        <f>I72/H72</f>
        <v>0.1592</v>
      </c>
      <c r="S72" s="10"/>
    </row>
    <row r="73" spans="3:19" ht="12.75">
      <c r="C73">
        <f>SUM(C71:C72)</f>
        <v>84.5</v>
      </c>
      <c r="D73">
        <f>SUM(D71:D72)</f>
        <v>1199</v>
      </c>
      <c r="E73">
        <f>SUM(E71:E72)</f>
        <v>119</v>
      </c>
      <c r="F73">
        <f>SUM(F71:F72)</f>
        <v>186</v>
      </c>
      <c r="H73">
        <f>C73*100</f>
        <v>8450</v>
      </c>
      <c r="I73">
        <f>SUM(D73:F73)</f>
        <v>1504</v>
      </c>
      <c r="J73" s="10">
        <f>I73/H73</f>
        <v>0.17798816568047338</v>
      </c>
      <c r="S73" s="10"/>
    </row>
  </sheetData>
  <sheetProtection/>
  <printOptions/>
  <pageMargins left="0" right="0" top="0" bottom="0" header="0.5" footer="0.5"/>
  <pageSetup horizontalDpi="600" verticalDpi="600" orientation="landscape" paperSize="3" r:id="rId1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60" zoomScalePageLayoutView="0" workbookViewId="0" topLeftCell="A1">
      <pane ySplit="300" topLeftCell="A1" activePane="bottomLeft" state="split"/>
      <selection pane="topLeft" activeCell="A1" sqref="A1"/>
      <selection pane="bottomLeft" activeCell="U62" sqref="U62"/>
    </sheetView>
  </sheetViews>
  <sheetFormatPr defaultColWidth="9.140625" defaultRowHeight="12.75"/>
  <cols>
    <col min="1" max="1" width="17.421875" style="0" customWidth="1"/>
    <col min="2" max="2" width="17.57421875" style="0" customWidth="1"/>
  </cols>
  <sheetData>
    <row r="1" spans="1:9" ht="12.75">
      <c r="A1" s="3" t="s">
        <v>0</v>
      </c>
      <c r="B1" s="3" t="s">
        <v>1</v>
      </c>
      <c r="C1" s="3" t="s">
        <v>102</v>
      </c>
      <c r="D1" s="3" t="s">
        <v>12</v>
      </c>
      <c r="E1" s="3" t="s">
        <v>100</v>
      </c>
      <c r="F1" s="3" t="s">
        <v>101</v>
      </c>
      <c r="G1" s="4"/>
      <c r="H1" s="4"/>
      <c r="I1" s="4"/>
    </row>
    <row r="2" spans="1:9" ht="12.75">
      <c r="A2" s="3"/>
      <c r="B2" s="3"/>
      <c r="C2" s="3"/>
      <c r="D2" s="3"/>
      <c r="E2" s="3"/>
      <c r="F2" s="3"/>
      <c r="G2" s="4"/>
      <c r="H2" s="4"/>
      <c r="I2" s="4"/>
    </row>
    <row r="3" spans="1:9" ht="12.75">
      <c r="A3" s="3" t="s">
        <v>126</v>
      </c>
      <c r="B3" s="3"/>
      <c r="C3" s="3"/>
      <c r="D3" s="3"/>
      <c r="E3" s="3"/>
      <c r="F3" s="3"/>
      <c r="G3" s="4"/>
      <c r="H3" s="4"/>
      <c r="I3" s="4"/>
    </row>
    <row r="4" spans="1:9" ht="12.75">
      <c r="A4" s="4" t="s">
        <v>113</v>
      </c>
      <c r="B4" s="4" t="s">
        <v>16</v>
      </c>
      <c r="C4" s="4"/>
      <c r="D4" s="4" t="s">
        <v>13</v>
      </c>
      <c r="E4" s="4"/>
      <c r="F4" s="4">
        <v>100</v>
      </c>
      <c r="G4" s="4" t="s">
        <v>133</v>
      </c>
      <c r="H4" s="4"/>
      <c r="I4" s="4"/>
    </row>
    <row r="5" spans="1:9" ht="12.75">
      <c r="A5" s="4" t="s">
        <v>30</v>
      </c>
      <c r="B5" s="4" t="s">
        <v>27</v>
      </c>
      <c r="C5" s="4"/>
      <c r="D5" s="4" t="s">
        <v>13</v>
      </c>
      <c r="E5" s="4"/>
      <c r="F5" s="4">
        <v>100</v>
      </c>
      <c r="G5" s="4" t="s">
        <v>133</v>
      </c>
      <c r="H5" s="4"/>
      <c r="I5" s="4"/>
    </row>
    <row r="6" spans="1:9" ht="12.75">
      <c r="A6" s="4" t="s">
        <v>84</v>
      </c>
      <c r="B6" s="4" t="s">
        <v>140</v>
      </c>
      <c r="C6" s="4" t="s">
        <v>31</v>
      </c>
      <c r="D6" s="4" t="s">
        <v>13</v>
      </c>
      <c r="E6" s="4"/>
      <c r="F6" s="4">
        <v>200</v>
      </c>
      <c r="G6" s="4"/>
      <c r="H6" s="4"/>
      <c r="I6" s="4"/>
    </row>
    <row r="7" spans="1:9" ht="12.75">
      <c r="A7" s="4" t="s">
        <v>80</v>
      </c>
      <c r="B7" s="4" t="s">
        <v>103</v>
      </c>
      <c r="C7" s="4" t="s">
        <v>31</v>
      </c>
      <c r="D7" s="4" t="s">
        <v>13</v>
      </c>
      <c r="E7" s="4"/>
      <c r="F7" s="4">
        <v>200</v>
      </c>
      <c r="G7" s="4"/>
      <c r="H7" s="4"/>
      <c r="I7" s="4"/>
    </row>
    <row r="8" spans="1:9" ht="12.75">
      <c r="A8" s="4" t="s">
        <v>84</v>
      </c>
      <c r="B8" s="4" t="s">
        <v>142</v>
      </c>
      <c r="C8" s="4" t="s">
        <v>31</v>
      </c>
      <c r="D8" s="4" t="s">
        <v>13</v>
      </c>
      <c r="E8" s="4"/>
      <c r="F8" s="4">
        <v>200</v>
      </c>
      <c r="G8" s="4"/>
      <c r="H8" s="4"/>
      <c r="I8" s="4"/>
    </row>
    <row r="9" spans="1:9" ht="12.75">
      <c r="A9" s="4" t="s">
        <v>84</v>
      </c>
      <c r="B9" s="4" t="s">
        <v>143</v>
      </c>
      <c r="C9" s="4" t="s">
        <v>31</v>
      </c>
      <c r="D9" s="4" t="s">
        <v>13</v>
      </c>
      <c r="E9" s="4"/>
      <c r="F9" s="4">
        <v>200</v>
      </c>
      <c r="G9" s="4"/>
      <c r="H9" s="4"/>
      <c r="I9" s="4"/>
    </row>
    <row r="10" spans="1:9" ht="12.75">
      <c r="A10" s="4" t="s">
        <v>80</v>
      </c>
      <c r="B10" s="4" t="s">
        <v>129</v>
      </c>
      <c r="C10" s="4" t="s">
        <v>31</v>
      </c>
      <c r="D10" s="4" t="s">
        <v>13</v>
      </c>
      <c r="E10" s="4"/>
      <c r="F10" s="4">
        <v>200</v>
      </c>
      <c r="G10" s="4"/>
      <c r="H10" s="4"/>
      <c r="I10" s="4"/>
    </row>
    <row r="11" spans="1:9" ht="12.75">
      <c r="A11" s="4" t="s">
        <v>8</v>
      </c>
      <c r="B11" s="4" t="s">
        <v>128</v>
      </c>
      <c r="C11" s="4"/>
      <c r="D11" s="4" t="s">
        <v>13</v>
      </c>
      <c r="E11" s="4">
        <v>1</v>
      </c>
      <c r="F11" s="4">
        <v>600</v>
      </c>
      <c r="G11" s="4"/>
      <c r="H11" s="4"/>
      <c r="I11" s="4"/>
    </row>
    <row r="12" spans="1:9" ht="12.75">
      <c r="A12" s="4" t="s">
        <v>86</v>
      </c>
      <c r="B12" s="4" t="s">
        <v>131</v>
      </c>
      <c r="C12" s="4" t="s">
        <v>31</v>
      </c>
      <c r="D12" s="4" t="s">
        <v>13</v>
      </c>
      <c r="E12" s="4"/>
      <c r="F12" s="4">
        <v>600</v>
      </c>
      <c r="G12" s="4"/>
      <c r="H12" s="4"/>
      <c r="I12" s="4"/>
    </row>
    <row r="13" spans="1:9" ht="12.75">
      <c r="A13" s="4" t="s">
        <v>30</v>
      </c>
      <c r="B13" s="4" t="s">
        <v>108</v>
      </c>
      <c r="C13" s="4"/>
      <c r="D13" s="4" t="s">
        <v>13</v>
      </c>
      <c r="E13" s="4">
        <v>1</v>
      </c>
      <c r="F13" s="4">
        <v>1000</v>
      </c>
      <c r="G13" s="4"/>
      <c r="H13" s="4"/>
      <c r="I13" s="4"/>
    </row>
    <row r="14" spans="1:9" ht="12.75">
      <c r="A14" s="4" t="s">
        <v>132</v>
      </c>
      <c r="B14" s="4"/>
      <c r="C14" s="4"/>
      <c r="D14" s="4" t="s">
        <v>13</v>
      </c>
      <c r="E14" s="4"/>
      <c r="F14" s="4">
        <v>2500</v>
      </c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2.75">
      <c r="A16" s="4" t="s">
        <v>60</v>
      </c>
      <c r="B16" s="4" t="s">
        <v>136</v>
      </c>
      <c r="C16" s="4"/>
      <c r="D16" s="4" t="s">
        <v>14</v>
      </c>
      <c r="E16" s="4"/>
      <c r="F16" s="4">
        <v>200</v>
      </c>
      <c r="G16" s="4" t="s">
        <v>133</v>
      </c>
      <c r="H16" s="4"/>
      <c r="I16" s="4"/>
    </row>
    <row r="17" spans="1:9" ht="12.75">
      <c r="A17" s="4" t="s">
        <v>139</v>
      </c>
      <c r="B17" s="4" t="s">
        <v>140</v>
      </c>
      <c r="C17" s="4" t="s">
        <v>31</v>
      </c>
      <c r="D17" s="4" t="s">
        <v>14</v>
      </c>
      <c r="E17" s="4"/>
      <c r="F17" s="4">
        <v>200</v>
      </c>
      <c r="G17" s="4"/>
      <c r="H17" s="4"/>
      <c r="I17" s="4"/>
    </row>
    <row r="18" spans="1:9" ht="12.75">
      <c r="A18" s="4" t="s">
        <v>94</v>
      </c>
      <c r="B18" s="4" t="s">
        <v>141</v>
      </c>
      <c r="C18" s="4" t="s">
        <v>31</v>
      </c>
      <c r="D18" s="4" t="s">
        <v>14</v>
      </c>
      <c r="E18" s="4"/>
      <c r="F18" s="4">
        <v>200</v>
      </c>
      <c r="G18" s="4"/>
      <c r="H18" s="4"/>
      <c r="I18" s="4"/>
    </row>
    <row r="19" spans="1:9" ht="12.75">
      <c r="A19" s="4" t="s">
        <v>144</v>
      </c>
      <c r="B19" s="4" t="s">
        <v>103</v>
      </c>
      <c r="C19" s="4" t="s">
        <v>31</v>
      </c>
      <c r="D19" s="4" t="s">
        <v>14</v>
      </c>
      <c r="E19" s="4"/>
      <c r="F19" s="4">
        <v>200</v>
      </c>
      <c r="G19" s="4"/>
      <c r="H19" s="4"/>
      <c r="I19" s="4"/>
    </row>
    <row r="20" spans="1:9" ht="12.75">
      <c r="A20" s="4" t="s">
        <v>56</v>
      </c>
      <c r="B20" s="4" t="s">
        <v>57</v>
      </c>
      <c r="C20" s="4"/>
      <c r="D20" s="4" t="s">
        <v>14</v>
      </c>
      <c r="E20" s="4"/>
      <c r="F20" s="4">
        <v>400</v>
      </c>
      <c r="G20" s="4" t="s">
        <v>134</v>
      </c>
      <c r="H20" s="4"/>
      <c r="I20" s="4"/>
    </row>
    <row r="21" spans="1:9" ht="12.75">
      <c r="A21" s="4" t="s">
        <v>46</v>
      </c>
      <c r="B21" s="4" t="s">
        <v>111</v>
      </c>
      <c r="C21" s="4"/>
      <c r="D21" s="4" t="s">
        <v>14</v>
      </c>
      <c r="E21" s="4">
        <v>1</v>
      </c>
      <c r="F21" s="4">
        <v>1000</v>
      </c>
      <c r="G21" s="4" t="s">
        <v>135</v>
      </c>
      <c r="H21" s="4"/>
      <c r="I21" s="4"/>
    </row>
    <row r="22" spans="1:9" ht="12.75">
      <c r="A22" s="4" t="s">
        <v>132</v>
      </c>
      <c r="B22" s="4"/>
      <c r="C22" s="4"/>
      <c r="D22" s="4" t="s">
        <v>14</v>
      </c>
      <c r="E22" s="4"/>
      <c r="F22" s="4">
        <f>8*125</f>
        <v>1000</v>
      </c>
      <c r="G22" s="4"/>
      <c r="H22" s="4"/>
      <c r="I22" s="4"/>
    </row>
    <row r="23" spans="1:9" ht="12.75">
      <c r="A23" s="4" t="s">
        <v>19</v>
      </c>
      <c r="B23" s="4" t="s">
        <v>137</v>
      </c>
      <c r="C23" s="4"/>
      <c r="D23" s="4" t="s">
        <v>14</v>
      </c>
      <c r="E23" s="4"/>
      <c r="F23" s="4">
        <v>1400</v>
      </c>
      <c r="G23" s="4" t="s">
        <v>104</v>
      </c>
      <c r="H23" s="4"/>
      <c r="I23" s="4"/>
    </row>
    <row r="24" spans="1:9" ht="12.75">
      <c r="A24" s="4" t="s">
        <v>64</v>
      </c>
      <c r="B24" s="4" t="s">
        <v>65</v>
      </c>
      <c r="C24" s="4"/>
      <c r="D24" s="4" t="s">
        <v>14</v>
      </c>
      <c r="E24" s="4"/>
      <c r="F24" s="4">
        <v>400</v>
      </c>
      <c r="G24" s="4" t="s">
        <v>134</v>
      </c>
      <c r="H24" s="4"/>
      <c r="I24" s="4"/>
    </row>
    <row r="25" spans="1:9" ht="12.75">
      <c r="A25" s="4" t="s">
        <v>145</v>
      </c>
      <c r="B25" s="4" t="s">
        <v>55</v>
      </c>
      <c r="C25" s="4"/>
      <c r="D25" s="4" t="s">
        <v>14</v>
      </c>
      <c r="E25" s="4"/>
      <c r="F25" s="4">
        <v>100</v>
      </c>
      <c r="G25" s="4" t="s">
        <v>133</v>
      </c>
      <c r="H25" s="4"/>
      <c r="I25" s="4"/>
    </row>
    <row r="26" spans="1:9" ht="12.75">
      <c r="A26" s="4" t="s">
        <v>26</v>
      </c>
      <c r="B26" s="4" t="s">
        <v>27</v>
      </c>
      <c r="C26" s="4"/>
      <c r="D26" s="4" t="s">
        <v>14</v>
      </c>
      <c r="E26" s="4"/>
      <c r="F26" s="4">
        <v>2000</v>
      </c>
      <c r="G26" s="4" t="s">
        <v>104</v>
      </c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>
        <f>SUM(F4:F26)</f>
        <v>13000</v>
      </c>
      <c r="G28" s="4" t="s">
        <v>116</v>
      </c>
      <c r="H28" s="4"/>
      <c r="I28" s="4"/>
    </row>
    <row r="29" spans="1:9" ht="12.75">
      <c r="A29" s="4"/>
      <c r="B29" s="4"/>
      <c r="C29" s="4"/>
      <c r="D29" s="4"/>
      <c r="E29" s="4"/>
      <c r="F29" s="4">
        <v>120920</v>
      </c>
      <c r="G29" s="4" t="s">
        <v>157</v>
      </c>
      <c r="H29" s="4"/>
      <c r="I29" s="4"/>
    </row>
    <row r="30" spans="1:9" ht="12.75">
      <c r="A30" s="4"/>
      <c r="B30" s="4"/>
      <c r="C30" s="4"/>
      <c r="D30" s="4"/>
      <c r="E30" s="4"/>
      <c r="F30" s="4">
        <f>F28+F29</f>
        <v>133920</v>
      </c>
      <c r="G30" s="4" t="s">
        <v>160</v>
      </c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3" t="s">
        <v>127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4" t="s">
        <v>8</v>
      </c>
      <c r="B33" s="4" t="s">
        <v>130</v>
      </c>
      <c r="C33" s="4" t="s">
        <v>31</v>
      </c>
      <c r="D33" s="4" t="s">
        <v>13</v>
      </c>
      <c r="E33" s="4"/>
      <c r="F33" s="4">
        <v>100</v>
      </c>
      <c r="G33" s="4"/>
      <c r="H33" s="4"/>
      <c r="I33" s="4"/>
    </row>
    <row r="34" spans="1:9" ht="12.75">
      <c r="A34" s="4" t="s">
        <v>17</v>
      </c>
      <c r="B34" s="4"/>
      <c r="C34" s="4"/>
      <c r="D34" s="4" t="s">
        <v>13</v>
      </c>
      <c r="E34" s="4"/>
      <c r="F34" s="4">
        <v>100</v>
      </c>
      <c r="G34" s="4" t="s">
        <v>133</v>
      </c>
      <c r="H34" s="4"/>
      <c r="I34" s="4"/>
    </row>
    <row r="35" spans="1:9" ht="12.75">
      <c r="A35" s="4" t="s">
        <v>10</v>
      </c>
      <c r="B35" s="4"/>
      <c r="C35" s="4"/>
      <c r="D35" s="4" t="s">
        <v>13</v>
      </c>
      <c r="E35" s="4"/>
      <c r="F35" s="4">
        <v>200</v>
      </c>
      <c r="G35" s="4" t="s">
        <v>134</v>
      </c>
      <c r="H35" s="4"/>
      <c r="I35" s="4"/>
    </row>
    <row r="36" spans="1:9" ht="12.75">
      <c r="A36" s="4" t="s">
        <v>58</v>
      </c>
      <c r="B36" s="4" t="s">
        <v>129</v>
      </c>
      <c r="C36" s="4"/>
      <c r="D36" s="4" t="s">
        <v>13</v>
      </c>
      <c r="E36" s="4">
        <v>1</v>
      </c>
      <c r="F36" s="4">
        <v>600</v>
      </c>
      <c r="G36" s="4"/>
      <c r="H36" s="4"/>
      <c r="I36" s="4"/>
    </row>
    <row r="37" spans="1:9" ht="12.75">
      <c r="A37" s="4" t="s">
        <v>67</v>
      </c>
      <c r="B37" s="4" t="s">
        <v>68</v>
      </c>
      <c r="C37" s="4"/>
      <c r="D37" s="4" t="s">
        <v>13</v>
      </c>
      <c r="E37" s="4"/>
      <c r="F37" s="4">
        <v>1400</v>
      </c>
      <c r="G37" s="4" t="s">
        <v>104</v>
      </c>
      <c r="H37" s="4"/>
      <c r="I37" s="4"/>
    </row>
    <row r="38" spans="1:9" ht="12.75">
      <c r="A38" s="4" t="s">
        <v>78</v>
      </c>
      <c r="B38" s="4" t="s">
        <v>103</v>
      </c>
      <c r="C38" s="4"/>
      <c r="D38" s="4" t="s">
        <v>13</v>
      </c>
      <c r="E38" s="4"/>
      <c r="F38" s="4">
        <v>600</v>
      </c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 t="s">
        <v>26</v>
      </c>
      <c r="B40" s="4" t="s">
        <v>138</v>
      </c>
      <c r="C40" s="4" t="s">
        <v>31</v>
      </c>
      <c r="D40" s="4" t="s">
        <v>14</v>
      </c>
      <c r="E40" s="4"/>
      <c r="F40" s="4">
        <v>100</v>
      </c>
      <c r="G40" s="4"/>
      <c r="H40" s="4"/>
      <c r="I40" s="4"/>
    </row>
    <row r="41" spans="1:9" ht="12.75">
      <c r="A41" s="4" t="s">
        <v>47</v>
      </c>
      <c r="B41" s="4" t="s">
        <v>22</v>
      </c>
      <c r="C41" s="4"/>
      <c r="D41" s="4" t="s">
        <v>14</v>
      </c>
      <c r="E41" s="4"/>
      <c r="F41" s="4">
        <v>100</v>
      </c>
      <c r="G41" s="4" t="s">
        <v>133</v>
      </c>
      <c r="H41" s="4"/>
      <c r="I41" s="4"/>
    </row>
    <row r="42" spans="1:9" ht="12.75">
      <c r="A42" s="4" t="s">
        <v>45</v>
      </c>
      <c r="B42" s="4" t="s">
        <v>36</v>
      </c>
      <c r="C42" s="4"/>
      <c r="D42" s="4" t="s">
        <v>14</v>
      </c>
      <c r="E42" s="4"/>
      <c r="F42" s="4">
        <v>300</v>
      </c>
      <c r="G42" s="4" t="s">
        <v>134</v>
      </c>
      <c r="H42" s="4"/>
      <c r="I42" s="4"/>
    </row>
    <row r="43" spans="1:9" ht="12.75">
      <c r="A43" s="4" t="s">
        <v>94</v>
      </c>
      <c r="B43" s="4" t="s">
        <v>103</v>
      </c>
      <c r="C43" s="4"/>
      <c r="D43" s="4" t="s">
        <v>14</v>
      </c>
      <c r="E43" s="4">
        <v>1</v>
      </c>
      <c r="F43" s="4">
        <v>600</v>
      </c>
      <c r="G43" s="4"/>
      <c r="H43" s="4"/>
      <c r="I43" s="4"/>
    </row>
    <row r="44" spans="1:9" ht="12.75">
      <c r="A44" s="4" t="s">
        <v>94</v>
      </c>
      <c r="B44" s="4" t="s">
        <v>129</v>
      </c>
      <c r="C44" s="4"/>
      <c r="D44" s="4" t="s">
        <v>14</v>
      </c>
      <c r="E44" s="4">
        <v>1</v>
      </c>
      <c r="F44" s="4">
        <v>600</v>
      </c>
      <c r="G44" s="4"/>
      <c r="H44" s="4"/>
      <c r="I44" s="4"/>
    </row>
    <row r="45" spans="1:9" ht="12.75">
      <c r="A45" s="4" t="s">
        <v>38</v>
      </c>
      <c r="B45" s="4" t="s">
        <v>39</v>
      </c>
      <c r="C45" s="4" t="s">
        <v>31</v>
      </c>
      <c r="D45" s="4" t="s">
        <v>14</v>
      </c>
      <c r="E45" s="4"/>
      <c r="F45" s="4">
        <v>700</v>
      </c>
      <c r="G45" s="4"/>
      <c r="H45" s="4"/>
      <c r="I45" s="4"/>
    </row>
    <row r="46" spans="1:9" ht="12.75">
      <c r="A46" s="4" t="s">
        <v>28</v>
      </c>
      <c r="B46" s="4" t="s">
        <v>108</v>
      </c>
      <c r="C46" s="4" t="s">
        <v>31</v>
      </c>
      <c r="D46" s="4" t="s">
        <v>14</v>
      </c>
      <c r="E46" s="4"/>
      <c r="F46" s="4">
        <v>1500</v>
      </c>
      <c r="G46" s="4"/>
      <c r="H46" s="4"/>
      <c r="I46" s="4"/>
    </row>
    <row r="47" spans="1:9" ht="12.75">
      <c r="A47" s="4" t="s">
        <v>132</v>
      </c>
      <c r="B47" s="4"/>
      <c r="C47" s="4"/>
      <c r="D47" s="4" t="s">
        <v>14</v>
      </c>
      <c r="E47" s="4"/>
      <c r="F47" s="4">
        <v>2500</v>
      </c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>
        <f>SUM(F33:F47)</f>
        <v>9400</v>
      </c>
      <c r="G49" s="4" t="s">
        <v>117</v>
      </c>
      <c r="H49" s="4"/>
      <c r="I49" s="4"/>
    </row>
    <row r="50" spans="1:9" ht="12.75">
      <c r="A50" s="4"/>
      <c r="B50" s="4"/>
      <c r="C50" s="4"/>
      <c r="D50" s="4"/>
      <c r="E50" s="4"/>
      <c r="F50" s="4">
        <v>112170</v>
      </c>
      <c r="G50" s="4" t="s">
        <v>156</v>
      </c>
      <c r="H50" s="4"/>
      <c r="I50" s="4"/>
    </row>
    <row r="51" spans="1:9" ht="12.75">
      <c r="A51" s="4"/>
      <c r="B51" s="4"/>
      <c r="C51" s="4"/>
      <c r="D51" s="4"/>
      <c r="E51" s="4"/>
      <c r="F51" s="4">
        <f>F49+F50</f>
        <v>121570</v>
      </c>
      <c r="G51" s="4" t="s">
        <v>161</v>
      </c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>
        <f>F28-F49</f>
        <v>3600</v>
      </c>
      <c r="G53" s="4" t="s">
        <v>162</v>
      </c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>
        <f>F30-F51</f>
        <v>12350</v>
      </c>
      <c r="G55" s="4" t="s">
        <v>159</v>
      </c>
      <c r="H55" s="4"/>
      <c r="I55" s="4"/>
    </row>
  </sheetData>
  <sheetProtection/>
  <printOptions/>
  <pageMargins left="0" right="0" top="0" bottom="0" header="0.5" footer="0.5"/>
  <pageSetup horizontalDpi="600" verticalDpi="600" orientation="landscape" paperSize="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="60" zoomScalePageLayoutView="0" workbookViewId="0" topLeftCell="A1">
      <pane ySplit="300" topLeftCell="A11" activePane="bottomLeft" state="split"/>
      <selection pane="topLeft" activeCell="A1" sqref="A1"/>
      <selection pane="bottomLeft" activeCell="C40" sqref="C40"/>
    </sheetView>
  </sheetViews>
  <sheetFormatPr defaultColWidth="9.140625" defaultRowHeight="12.75"/>
  <cols>
    <col min="1" max="1" width="18.28125" style="0" customWidth="1"/>
    <col min="2" max="2" width="18.00390625" style="0" customWidth="1"/>
    <col min="11" max="11" width="14.140625" style="0" customWidth="1"/>
    <col min="12" max="12" width="10.421875" style="0" customWidth="1"/>
    <col min="13" max="13" width="31.00390625" style="2" customWidth="1"/>
  </cols>
  <sheetData>
    <row r="1" spans="1:13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34</v>
      </c>
      <c r="J1" s="3" t="s">
        <v>12</v>
      </c>
      <c r="K1" s="3" t="s">
        <v>163</v>
      </c>
      <c r="L1" s="3" t="s">
        <v>37</v>
      </c>
      <c r="M1" s="6" t="s">
        <v>164</v>
      </c>
    </row>
    <row r="2" spans="1:13" ht="12.75">
      <c r="A2" s="4" t="s">
        <v>43</v>
      </c>
      <c r="B2" s="4" t="s">
        <v>44</v>
      </c>
      <c r="C2" s="4">
        <v>3</v>
      </c>
      <c r="D2" s="4">
        <v>4</v>
      </c>
      <c r="E2" s="4">
        <v>0</v>
      </c>
      <c r="F2" s="4">
        <v>1</v>
      </c>
      <c r="G2" s="4">
        <v>0</v>
      </c>
      <c r="H2" s="4"/>
      <c r="I2" s="4"/>
      <c r="J2" s="4" t="s">
        <v>13</v>
      </c>
      <c r="K2" s="4">
        <f aca="true" t="shared" si="0" ref="K2:K11">(D2*10)+(E2*25)+(F2*50)+G2+I2</f>
        <v>90</v>
      </c>
      <c r="L2" s="5">
        <f>8300*C2/36</f>
        <v>691.6666666666666</v>
      </c>
      <c r="M2" s="7"/>
    </row>
    <row r="3" spans="1:13" ht="12.75">
      <c r="A3" s="4" t="s">
        <v>48</v>
      </c>
      <c r="B3" s="4" t="s">
        <v>42</v>
      </c>
      <c r="C3" s="4">
        <v>4</v>
      </c>
      <c r="D3" s="4">
        <v>9</v>
      </c>
      <c r="E3" s="4">
        <v>2</v>
      </c>
      <c r="F3" s="4">
        <v>4</v>
      </c>
      <c r="G3" s="4">
        <v>0</v>
      </c>
      <c r="H3" s="4"/>
      <c r="I3" s="4"/>
      <c r="J3" s="4" t="s">
        <v>13</v>
      </c>
      <c r="K3" s="4">
        <f t="shared" si="0"/>
        <v>340</v>
      </c>
      <c r="L3" s="5">
        <f aca="true" t="shared" si="1" ref="L3:L8">8300*C3/36</f>
        <v>922.2222222222222</v>
      </c>
      <c r="M3" s="7"/>
    </row>
    <row r="4" spans="1:13" ht="12.75">
      <c r="A4" s="4" t="s">
        <v>17</v>
      </c>
      <c r="B4" s="4" t="s">
        <v>18</v>
      </c>
      <c r="C4" s="4">
        <v>5.5</v>
      </c>
      <c r="D4" s="4">
        <v>2</v>
      </c>
      <c r="E4" s="4">
        <v>1</v>
      </c>
      <c r="F4" s="4">
        <v>0</v>
      </c>
      <c r="G4" s="4"/>
      <c r="H4" s="4" t="s">
        <v>31</v>
      </c>
      <c r="I4" s="4">
        <v>900</v>
      </c>
      <c r="J4" s="4" t="s">
        <v>13</v>
      </c>
      <c r="K4" s="4">
        <f t="shared" si="0"/>
        <v>945</v>
      </c>
      <c r="L4" s="5">
        <f t="shared" si="1"/>
        <v>1268.0555555555557</v>
      </c>
      <c r="M4" s="7"/>
    </row>
    <row r="5" spans="1:13" ht="12.75">
      <c r="A5" s="4" t="s">
        <v>45</v>
      </c>
      <c r="B5" s="4" t="s">
        <v>36</v>
      </c>
      <c r="C5" s="4">
        <v>6</v>
      </c>
      <c r="D5" s="4">
        <v>80</v>
      </c>
      <c r="E5" s="4">
        <v>9</v>
      </c>
      <c r="F5" s="4">
        <v>19</v>
      </c>
      <c r="G5" s="4">
        <v>0</v>
      </c>
      <c r="H5" s="4"/>
      <c r="I5" s="4"/>
      <c r="J5" s="4" t="s">
        <v>13</v>
      </c>
      <c r="K5" s="4">
        <f t="shared" si="0"/>
        <v>1975</v>
      </c>
      <c r="L5" s="5">
        <f t="shared" si="1"/>
        <v>1383.3333333333333</v>
      </c>
      <c r="M5" s="7"/>
    </row>
    <row r="6" spans="1:13" ht="12.75">
      <c r="A6" s="4" t="s">
        <v>26</v>
      </c>
      <c r="B6" s="4" t="s">
        <v>27</v>
      </c>
      <c r="C6" s="4">
        <v>6</v>
      </c>
      <c r="D6" s="4">
        <v>29</v>
      </c>
      <c r="E6" s="4">
        <v>2</v>
      </c>
      <c r="F6" s="4">
        <v>7</v>
      </c>
      <c r="G6" s="4">
        <v>0</v>
      </c>
      <c r="H6" s="4"/>
      <c r="I6" s="4"/>
      <c r="J6" s="4" t="s">
        <v>13</v>
      </c>
      <c r="K6" s="4">
        <f t="shared" si="0"/>
        <v>690</v>
      </c>
      <c r="L6" s="5">
        <f t="shared" si="1"/>
        <v>1383.3333333333333</v>
      </c>
      <c r="M6" s="7"/>
    </row>
    <row r="7" spans="1:13" ht="12.75">
      <c r="A7" s="4" t="s">
        <v>47</v>
      </c>
      <c r="B7" s="4" t="s">
        <v>22</v>
      </c>
      <c r="C7" s="4">
        <v>6</v>
      </c>
      <c r="D7" s="4">
        <v>12</v>
      </c>
      <c r="E7" s="4">
        <v>1</v>
      </c>
      <c r="F7" s="4">
        <v>8</v>
      </c>
      <c r="G7" s="4">
        <v>0</v>
      </c>
      <c r="H7" s="4"/>
      <c r="I7" s="4"/>
      <c r="J7" s="4" t="s">
        <v>13</v>
      </c>
      <c r="K7" s="4">
        <f t="shared" si="0"/>
        <v>545</v>
      </c>
      <c r="L7" s="5">
        <f t="shared" si="1"/>
        <v>1383.3333333333333</v>
      </c>
      <c r="M7" s="7"/>
    </row>
    <row r="8" spans="1:13" ht="12.75">
      <c r="A8" s="4" t="s">
        <v>32</v>
      </c>
      <c r="B8" s="4" t="s">
        <v>33</v>
      </c>
      <c r="C8" s="4">
        <v>6</v>
      </c>
      <c r="D8" s="4">
        <v>11</v>
      </c>
      <c r="E8" s="4">
        <v>5</v>
      </c>
      <c r="F8" s="4">
        <v>7</v>
      </c>
      <c r="G8" s="4">
        <v>0</v>
      </c>
      <c r="H8" s="4"/>
      <c r="I8" s="4"/>
      <c r="J8" s="4" t="s">
        <v>13</v>
      </c>
      <c r="K8" s="4">
        <f t="shared" si="0"/>
        <v>585</v>
      </c>
      <c r="L8" s="5">
        <f t="shared" si="1"/>
        <v>1383.3333333333333</v>
      </c>
      <c r="M8" s="7"/>
    </row>
    <row r="9" spans="1:13" ht="12.75">
      <c r="A9" s="4"/>
      <c r="B9" s="4"/>
      <c r="C9" s="4">
        <f>SUM(C2:C8)</f>
        <v>36.5</v>
      </c>
      <c r="D9" s="4"/>
      <c r="E9" s="4"/>
      <c r="F9" s="4"/>
      <c r="G9" s="4"/>
      <c r="H9" s="4"/>
      <c r="I9" s="4"/>
      <c r="J9" s="4"/>
      <c r="K9" s="4"/>
      <c r="L9" s="4"/>
      <c r="M9" s="7">
        <f>SUM(K2:K8)</f>
        <v>5170</v>
      </c>
    </row>
    <row r="10" spans="1:13" ht="12.75">
      <c r="A10" s="4" t="s">
        <v>38</v>
      </c>
      <c r="B10" s="4" t="s">
        <v>39</v>
      </c>
      <c r="C10" s="4">
        <v>3</v>
      </c>
      <c r="D10" s="4">
        <v>8</v>
      </c>
      <c r="E10" s="4">
        <v>2</v>
      </c>
      <c r="F10" s="4">
        <v>2</v>
      </c>
      <c r="G10" s="4">
        <v>0</v>
      </c>
      <c r="H10" s="4"/>
      <c r="I10" s="4"/>
      <c r="J10" s="4" t="s">
        <v>14</v>
      </c>
      <c r="K10" s="4">
        <f>(D10*10)+(E10*25)+(F10*50)+G10+I10</f>
        <v>230</v>
      </c>
      <c r="L10" s="5">
        <f>11315*C10/52</f>
        <v>652.7884615384615</v>
      </c>
      <c r="M10" s="7"/>
    </row>
    <row r="11" spans="1:13" ht="12.75">
      <c r="A11" s="4" t="s">
        <v>28</v>
      </c>
      <c r="B11" s="4" t="s">
        <v>29</v>
      </c>
      <c r="C11" s="4">
        <v>3</v>
      </c>
      <c r="D11" s="4">
        <v>2</v>
      </c>
      <c r="E11" s="4">
        <v>1</v>
      </c>
      <c r="F11" s="4">
        <v>0</v>
      </c>
      <c r="G11" s="4">
        <v>0</v>
      </c>
      <c r="H11" s="4"/>
      <c r="I11" s="4"/>
      <c r="J11" s="4" t="s">
        <v>14</v>
      </c>
      <c r="K11" s="4">
        <f t="shared" si="0"/>
        <v>45</v>
      </c>
      <c r="L11" s="5">
        <f aca="true" t="shared" si="2" ref="L11:L19">11315*C11/52</f>
        <v>652.7884615384615</v>
      </c>
      <c r="M11" s="7"/>
    </row>
    <row r="12" spans="1:13" ht="12.75">
      <c r="A12" s="4" t="s">
        <v>41</v>
      </c>
      <c r="B12" s="4" t="s">
        <v>42</v>
      </c>
      <c r="C12" s="4">
        <v>4</v>
      </c>
      <c r="D12" s="4">
        <v>33</v>
      </c>
      <c r="E12" s="4">
        <v>6</v>
      </c>
      <c r="F12" s="4">
        <v>10</v>
      </c>
      <c r="G12" s="4">
        <v>0</v>
      </c>
      <c r="H12" s="4"/>
      <c r="I12" s="4"/>
      <c r="J12" s="4" t="s">
        <v>14</v>
      </c>
      <c r="K12" s="4">
        <f aca="true" t="shared" si="3" ref="K12:K19">(D12*10)+(E12*25)+(F12*50)+G12+I12</f>
        <v>980</v>
      </c>
      <c r="L12" s="5">
        <f t="shared" si="2"/>
        <v>870.3846153846154</v>
      </c>
      <c r="M12" s="7"/>
    </row>
    <row r="13" spans="1:13" ht="12.75">
      <c r="A13" s="4" t="s">
        <v>23</v>
      </c>
      <c r="B13" s="4" t="s">
        <v>11</v>
      </c>
      <c r="C13" s="4">
        <v>6</v>
      </c>
      <c r="D13" s="4">
        <v>10</v>
      </c>
      <c r="E13" s="4">
        <v>0</v>
      </c>
      <c r="F13" s="4">
        <v>3</v>
      </c>
      <c r="G13" s="4">
        <v>0</v>
      </c>
      <c r="H13" s="4"/>
      <c r="I13" s="4"/>
      <c r="J13" s="4" t="s">
        <v>14</v>
      </c>
      <c r="K13" s="4">
        <f t="shared" si="3"/>
        <v>250</v>
      </c>
      <c r="L13" s="5">
        <f t="shared" si="2"/>
        <v>1305.576923076923</v>
      </c>
      <c r="M13" s="7"/>
    </row>
    <row r="14" spans="1:13" ht="12.75">
      <c r="A14" s="4" t="s">
        <v>19</v>
      </c>
      <c r="B14" s="4" t="s">
        <v>20</v>
      </c>
      <c r="C14" s="4">
        <v>6</v>
      </c>
      <c r="D14" s="4">
        <v>14</v>
      </c>
      <c r="E14" s="4">
        <v>2</v>
      </c>
      <c r="F14" s="4">
        <v>0</v>
      </c>
      <c r="G14" s="4">
        <v>1000</v>
      </c>
      <c r="H14" s="4" t="s">
        <v>31</v>
      </c>
      <c r="I14" s="4">
        <v>1000</v>
      </c>
      <c r="J14" s="4" t="s">
        <v>14</v>
      </c>
      <c r="K14" s="4">
        <f t="shared" si="3"/>
        <v>2190</v>
      </c>
      <c r="L14" s="5">
        <f t="shared" si="2"/>
        <v>1305.576923076923</v>
      </c>
      <c r="M14" s="7"/>
    </row>
    <row r="15" spans="1:13" ht="12.75">
      <c r="A15" s="4" t="s">
        <v>21</v>
      </c>
      <c r="B15" s="4" t="s">
        <v>22</v>
      </c>
      <c r="C15" s="4">
        <v>6</v>
      </c>
      <c r="D15" s="4">
        <v>30</v>
      </c>
      <c r="E15" s="4">
        <v>2</v>
      </c>
      <c r="F15" s="4">
        <v>12</v>
      </c>
      <c r="G15" s="4">
        <v>0</v>
      </c>
      <c r="H15" s="4" t="s">
        <v>31</v>
      </c>
      <c r="I15" s="4">
        <v>1000</v>
      </c>
      <c r="J15" s="4" t="s">
        <v>14</v>
      </c>
      <c r="K15" s="4">
        <f t="shared" si="3"/>
        <v>1950</v>
      </c>
      <c r="L15" s="5">
        <f t="shared" si="2"/>
        <v>1305.576923076923</v>
      </c>
      <c r="M15" s="7"/>
    </row>
    <row r="16" spans="1:13" ht="12.75">
      <c r="A16" s="4" t="s">
        <v>35</v>
      </c>
      <c r="B16" s="4" t="s">
        <v>36</v>
      </c>
      <c r="C16" s="4">
        <v>6</v>
      </c>
      <c r="D16" s="4">
        <v>80</v>
      </c>
      <c r="E16" s="4">
        <v>13</v>
      </c>
      <c r="F16" s="4">
        <v>30</v>
      </c>
      <c r="G16" s="4">
        <v>0</v>
      </c>
      <c r="H16" s="4"/>
      <c r="I16" s="4"/>
      <c r="J16" s="4" t="s">
        <v>14</v>
      </c>
      <c r="K16" s="4">
        <f t="shared" si="3"/>
        <v>2625</v>
      </c>
      <c r="L16" s="5">
        <f t="shared" si="2"/>
        <v>1305.576923076923</v>
      </c>
      <c r="M16" s="7"/>
    </row>
    <row r="17" spans="1:13" ht="12.75">
      <c r="A17" s="4" t="s">
        <v>24</v>
      </c>
      <c r="B17" s="4" t="s">
        <v>25</v>
      </c>
      <c r="C17" s="4">
        <v>6</v>
      </c>
      <c r="D17" s="4">
        <v>27</v>
      </c>
      <c r="E17" s="4">
        <v>3</v>
      </c>
      <c r="F17" s="4">
        <v>23</v>
      </c>
      <c r="G17" s="4">
        <v>0</v>
      </c>
      <c r="H17" s="4" t="s">
        <v>31</v>
      </c>
      <c r="I17" s="4">
        <v>1000</v>
      </c>
      <c r="J17" s="4" t="s">
        <v>14</v>
      </c>
      <c r="K17" s="4">
        <f t="shared" si="3"/>
        <v>2495</v>
      </c>
      <c r="L17" s="5">
        <f t="shared" si="2"/>
        <v>1305.576923076923</v>
      </c>
      <c r="M17" s="7"/>
    </row>
    <row r="18" spans="1:13" ht="12.75">
      <c r="A18" s="4" t="s">
        <v>10</v>
      </c>
      <c r="B18" s="4" t="s">
        <v>11</v>
      </c>
      <c r="C18" s="4">
        <v>6</v>
      </c>
      <c r="D18" s="4">
        <v>29</v>
      </c>
      <c r="E18" s="4">
        <v>3</v>
      </c>
      <c r="F18" s="4">
        <v>17</v>
      </c>
      <c r="G18" s="4">
        <v>0</v>
      </c>
      <c r="H18" s="4"/>
      <c r="I18" s="4"/>
      <c r="J18" s="4" t="s">
        <v>14</v>
      </c>
      <c r="K18" s="4">
        <f t="shared" si="3"/>
        <v>1215</v>
      </c>
      <c r="L18" s="5">
        <f t="shared" si="2"/>
        <v>1305.576923076923</v>
      </c>
      <c r="M18" s="7"/>
    </row>
    <row r="19" spans="1:13" ht="12.75">
      <c r="A19" s="4" t="s">
        <v>46</v>
      </c>
      <c r="B19" s="4" t="s">
        <v>11</v>
      </c>
      <c r="C19" s="4">
        <v>6</v>
      </c>
      <c r="D19" s="4">
        <v>8</v>
      </c>
      <c r="E19" s="4">
        <v>1</v>
      </c>
      <c r="F19" s="4">
        <v>1</v>
      </c>
      <c r="G19" s="4">
        <v>0</v>
      </c>
      <c r="H19" s="4"/>
      <c r="I19" s="4"/>
      <c r="J19" s="4" t="s">
        <v>14</v>
      </c>
      <c r="K19" s="4">
        <f t="shared" si="3"/>
        <v>155</v>
      </c>
      <c r="L19" s="5">
        <f t="shared" si="2"/>
        <v>1305.576923076923</v>
      </c>
      <c r="M19" s="7"/>
    </row>
    <row r="20" spans="1:13" ht="12.75">
      <c r="A20" s="4"/>
      <c r="B20" s="4"/>
      <c r="C20" s="4">
        <f>SUM(C10:C19)</f>
        <v>52</v>
      </c>
      <c r="D20" s="4"/>
      <c r="E20" s="4"/>
      <c r="F20" s="4"/>
      <c r="G20" s="4"/>
      <c r="H20" s="4"/>
      <c r="I20" s="4"/>
      <c r="J20" s="4"/>
      <c r="K20" s="4"/>
      <c r="L20" s="4"/>
      <c r="M20" s="7">
        <f>SUM(K10:K19)</f>
        <v>12135</v>
      </c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>
        <f>SUM(K2:K19)</f>
        <v>17305</v>
      </c>
      <c r="L21" s="4"/>
      <c r="M21" s="7" t="s">
        <v>49</v>
      </c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19615</v>
      </c>
      <c r="M22" s="7" t="s">
        <v>116</v>
      </c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133920</v>
      </c>
      <c r="M23" s="7" t="s">
        <v>160</v>
      </c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>SUM(L22:L23)</f>
        <v>153535</v>
      </c>
      <c r="M24" s="7" t="s">
        <v>174</v>
      </c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7"/>
    </row>
    <row r="26" spans="1:13" ht="12.75">
      <c r="A26" s="4" t="s">
        <v>72</v>
      </c>
      <c r="B26" s="4" t="s">
        <v>172</v>
      </c>
      <c r="C26" s="4">
        <v>3.5</v>
      </c>
      <c r="D26" s="4">
        <v>12</v>
      </c>
      <c r="E26" s="4">
        <v>1</v>
      </c>
      <c r="F26" s="4">
        <v>0</v>
      </c>
      <c r="G26" s="4">
        <v>0</v>
      </c>
      <c r="H26" s="4"/>
      <c r="I26" s="4"/>
      <c r="J26" s="4" t="s">
        <v>13</v>
      </c>
      <c r="K26" s="4">
        <f aca="true" t="shared" si="4" ref="K26:K37">(D26*10)+(E26*25)+(F26*50)+G26+I26</f>
        <v>145</v>
      </c>
      <c r="L26" s="5">
        <f>5170*C26/57</f>
        <v>317.4561403508772</v>
      </c>
      <c r="M26" s="7"/>
    </row>
    <row r="27" spans="1:13" ht="12.75">
      <c r="A27" s="4" t="s">
        <v>67</v>
      </c>
      <c r="B27" s="4" t="s">
        <v>68</v>
      </c>
      <c r="C27" s="4">
        <v>3</v>
      </c>
      <c r="D27" s="4">
        <v>1</v>
      </c>
      <c r="E27" s="4">
        <v>0</v>
      </c>
      <c r="F27" s="4">
        <v>0</v>
      </c>
      <c r="G27" s="4">
        <v>0</v>
      </c>
      <c r="H27" s="4"/>
      <c r="I27" s="4"/>
      <c r="J27" s="4" t="s">
        <v>13</v>
      </c>
      <c r="K27" s="4">
        <f t="shared" si="4"/>
        <v>10</v>
      </c>
      <c r="L27" s="5">
        <f aca="true" t="shared" si="5" ref="L27:L38">5170*C27/57</f>
        <v>272.10526315789474</v>
      </c>
      <c r="M27" s="7"/>
    </row>
    <row r="28" spans="1:13" ht="12.75">
      <c r="A28" s="4" t="s">
        <v>66</v>
      </c>
      <c r="B28" s="4" t="s">
        <v>55</v>
      </c>
      <c r="C28" s="4">
        <v>3.5</v>
      </c>
      <c r="D28" s="4">
        <v>2</v>
      </c>
      <c r="E28" s="4">
        <v>0</v>
      </c>
      <c r="F28" s="4">
        <v>0</v>
      </c>
      <c r="G28" s="4">
        <v>0</v>
      </c>
      <c r="H28" s="4"/>
      <c r="I28" s="4"/>
      <c r="J28" s="4" t="s">
        <v>13</v>
      </c>
      <c r="K28" s="4">
        <f t="shared" si="4"/>
        <v>20</v>
      </c>
      <c r="L28" s="5">
        <f t="shared" si="5"/>
        <v>317.4561403508772</v>
      </c>
      <c r="M28" s="7"/>
    </row>
    <row r="29" spans="1:13" ht="12.75">
      <c r="A29" s="4" t="s">
        <v>74</v>
      </c>
      <c r="B29" s="4" t="s">
        <v>75</v>
      </c>
      <c r="C29" s="4">
        <v>3.5</v>
      </c>
      <c r="D29" s="4">
        <v>4</v>
      </c>
      <c r="E29" s="4">
        <v>3</v>
      </c>
      <c r="F29" s="4">
        <v>4</v>
      </c>
      <c r="G29" s="4">
        <v>0</v>
      </c>
      <c r="H29" s="4" t="s">
        <v>31</v>
      </c>
      <c r="I29" s="4">
        <v>700</v>
      </c>
      <c r="J29" s="4" t="s">
        <v>13</v>
      </c>
      <c r="K29" s="4">
        <f t="shared" si="4"/>
        <v>1015</v>
      </c>
      <c r="L29" s="5">
        <f t="shared" si="5"/>
        <v>317.4561403508772</v>
      </c>
      <c r="M29" s="7"/>
    </row>
    <row r="30" spans="1:13" ht="12.75">
      <c r="A30" s="4" t="s">
        <v>69</v>
      </c>
      <c r="B30" s="4" t="s">
        <v>57</v>
      </c>
      <c r="C30" s="4">
        <v>4</v>
      </c>
      <c r="D30" s="4">
        <v>8</v>
      </c>
      <c r="E30" s="4">
        <v>2</v>
      </c>
      <c r="F30" s="4">
        <v>12</v>
      </c>
      <c r="G30" s="4">
        <v>0</v>
      </c>
      <c r="H30" s="4"/>
      <c r="I30" s="4"/>
      <c r="J30" s="4" t="s">
        <v>13</v>
      </c>
      <c r="K30" s="4">
        <f t="shared" si="4"/>
        <v>730</v>
      </c>
      <c r="L30" s="5">
        <f t="shared" si="5"/>
        <v>362.8070175438597</v>
      </c>
      <c r="M30" s="7"/>
    </row>
    <row r="31" spans="1:13" ht="12.75">
      <c r="A31" s="4" t="s">
        <v>86</v>
      </c>
      <c r="B31" s="4" t="s">
        <v>57</v>
      </c>
      <c r="C31" s="4">
        <v>4</v>
      </c>
      <c r="D31" s="4">
        <v>0</v>
      </c>
      <c r="E31" s="4">
        <v>0</v>
      </c>
      <c r="F31" s="4">
        <v>0</v>
      </c>
      <c r="G31" s="4">
        <v>0</v>
      </c>
      <c r="H31" s="4"/>
      <c r="I31" s="4"/>
      <c r="J31" s="4" t="s">
        <v>13</v>
      </c>
      <c r="K31" s="4">
        <f t="shared" si="4"/>
        <v>0</v>
      </c>
      <c r="L31" s="5">
        <f t="shared" si="5"/>
        <v>362.8070175438597</v>
      </c>
      <c r="M31" s="7"/>
    </row>
    <row r="32" spans="1:13" ht="12.75">
      <c r="A32" s="4" t="s">
        <v>70</v>
      </c>
      <c r="B32" s="4" t="s">
        <v>71</v>
      </c>
      <c r="C32" s="4">
        <v>4.5</v>
      </c>
      <c r="D32" s="4">
        <v>44</v>
      </c>
      <c r="E32" s="4">
        <v>6</v>
      </c>
      <c r="F32" s="4">
        <v>5</v>
      </c>
      <c r="G32" s="4">
        <v>0</v>
      </c>
      <c r="H32" s="4"/>
      <c r="I32" s="4"/>
      <c r="J32" s="4" t="s">
        <v>13</v>
      </c>
      <c r="K32" s="4">
        <f t="shared" si="4"/>
        <v>840</v>
      </c>
      <c r="L32" s="5">
        <f t="shared" si="5"/>
        <v>408.1578947368421</v>
      </c>
      <c r="M32" s="7"/>
    </row>
    <row r="33" spans="1:13" ht="12.75">
      <c r="A33" s="4" t="s">
        <v>83</v>
      </c>
      <c r="B33" s="4" t="s">
        <v>79</v>
      </c>
      <c r="C33" s="4">
        <v>5.5</v>
      </c>
      <c r="D33" s="4">
        <v>47</v>
      </c>
      <c r="E33" s="4">
        <v>16</v>
      </c>
      <c r="F33" s="4">
        <v>15</v>
      </c>
      <c r="G33" s="4">
        <v>0</v>
      </c>
      <c r="H33" s="4" t="s">
        <v>31</v>
      </c>
      <c r="I33" s="4">
        <v>900</v>
      </c>
      <c r="J33" s="4" t="s">
        <v>13</v>
      </c>
      <c r="K33" s="4">
        <f t="shared" si="4"/>
        <v>2520</v>
      </c>
      <c r="L33" s="5">
        <f t="shared" si="5"/>
        <v>498.859649122807</v>
      </c>
      <c r="M33" s="7"/>
    </row>
    <row r="34" spans="1:13" ht="12.75">
      <c r="A34" s="4" t="s">
        <v>87</v>
      </c>
      <c r="B34" s="4" t="s">
        <v>51</v>
      </c>
      <c r="C34" s="4">
        <v>5</v>
      </c>
      <c r="D34" s="4">
        <v>12</v>
      </c>
      <c r="E34" s="4">
        <v>0</v>
      </c>
      <c r="F34" s="4">
        <v>0</v>
      </c>
      <c r="G34" s="4">
        <v>0</v>
      </c>
      <c r="H34" s="4" t="s">
        <v>31</v>
      </c>
      <c r="I34" s="4">
        <v>900</v>
      </c>
      <c r="J34" s="4" t="s">
        <v>13</v>
      </c>
      <c r="K34" s="4">
        <f t="shared" si="4"/>
        <v>1020</v>
      </c>
      <c r="L34" s="5">
        <f t="shared" si="5"/>
        <v>453.50877192982455</v>
      </c>
      <c r="M34" s="7"/>
    </row>
    <row r="35" spans="1:13" ht="12.75">
      <c r="A35" s="4" t="s">
        <v>84</v>
      </c>
      <c r="B35" s="4" t="s">
        <v>51</v>
      </c>
      <c r="C35" s="4">
        <v>5</v>
      </c>
      <c r="D35" s="4">
        <v>2</v>
      </c>
      <c r="E35" s="4">
        <v>0</v>
      </c>
      <c r="F35" s="4">
        <v>2</v>
      </c>
      <c r="G35" s="4">
        <v>0</v>
      </c>
      <c r="H35" s="4"/>
      <c r="I35" s="4"/>
      <c r="J35" s="4" t="s">
        <v>13</v>
      </c>
      <c r="K35" s="4">
        <f t="shared" si="4"/>
        <v>120</v>
      </c>
      <c r="L35" s="5">
        <f t="shared" si="5"/>
        <v>453.50877192982455</v>
      </c>
      <c r="M35" s="7"/>
    </row>
    <row r="36" spans="1:13" ht="12.75">
      <c r="A36" s="4" t="s">
        <v>50</v>
      </c>
      <c r="B36" s="4" t="s">
        <v>51</v>
      </c>
      <c r="C36" s="4">
        <v>5</v>
      </c>
      <c r="D36" s="4">
        <v>14</v>
      </c>
      <c r="E36" s="4">
        <v>3</v>
      </c>
      <c r="F36" s="4">
        <v>4</v>
      </c>
      <c r="G36" s="4">
        <v>0</v>
      </c>
      <c r="H36" s="4"/>
      <c r="I36" s="4"/>
      <c r="J36" s="4" t="s">
        <v>13</v>
      </c>
      <c r="K36" s="4">
        <f t="shared" si="4"/>
        <v>415</v>
      </c>
      <c r="L36" s="5">
        <f t="shared" si="5"/>
        <v>453.50877192982455</v>
      </c>
      <c r="M36" s="7"/>
    </row>
    <row r="37" spans="1:13" ht="12.75">
      <c r="A37" s="4" t="s">
        <v>80</v>
      </c>
      <c r="B37" s="4" t="s">
        <v>81</v>
      </c>
      <c r="C37" s="4">
        <v>6.5</v>
      </c>
      <c r="D37" s="4">
        <v>68</v>
      </c>
      <c r="E37" s="4">
        <v>5</v>
      </c>
      <c r="F37" s="4">
        <v>13</v>
      </c>
      <c r="G37" s="4">
        <v>0</v>
      </c>
      <c r="H37" s="4"/>
      <c r="I37" s="4"/>
      <c r="J37" s="4" t="s">
        <v>13</v>
      </c>
      <c r="K37" s="4">
        <f t="shared" si="4"/>
        <v>1455</v>
      </c>
      <c r="L37" s="5">
        <f t="shared" si="5"/>
        <v>589.561403508772</v>
      </c>
      <c r="M37" s="7"/>
    </row>
    <row r="38" spans="1:13" ht="12.75">
      <c r="A38" s="4" t="s">
        <v>76</v>
      </c>
      <c r="B38" s="4" t="s">
        <v>77</v>
      </c>
      <c r="C38" s="4">
        <v>8</v>
      </c>
      <c r="D38" s="4">
        <v>1</v>
      </c>
      <c r="E38" s="4">
        <v>0</v>
      </c>
      <c r="F38" s="4">
        <v>0</v>
      </c>
      <c r="G38" s="4">
        <v>0</v>
      </c>
      <c r="H38" s="4"/>
      <c r="I38" s="4"/>
      <c r="J38" s="4" t="s">
        <v>13</v>
      </c>
      <c r="K38" s="4">
        <f aca="true" t="shared" si="6" ref="K38:K49">(D38*10)+(E38*25)+(F38*50)+G38+I38</f>
        <v>10</v>
      </c>
      <c r="L38" s="5">
        <f t="shared" si="5"/>
        <v>725.6140350877193</v>
      </c>
      <c r="M38" s="7"/>
    </row>
    <row r="39" spans="1:13" ht="12.75">
      <c r="A39" s="4"/>
      <c r="B39" s="4"/>
      <c r="C39" s="4">
        <f>SUM(C26:C38)</f>
        <v>61</v>
      </c>
      <c r="D39" s="4"/>
      <c r="E39" s="4"/>
      <c r="F39" s="4"/>
      <c r="G39" s="4"/>
      <c r="H39" s="4"/>
      <c r="I39" s="4"/>
      <c r="J39" s="4"/>
      <c r="K39" s="4"/>
      <c r="L39" s="4"/>
      <c r="M39" s="7">
        <f>SUM(K26:K38)</f>
        <v>8300</v>
      </c>
    </row>
    <row r="40" spans="1:13" ht="12.75">
      <c r="A40" s="4" t="s">
        <v>52</v>
      </c>
      <c r="B40" s="4" t="s">
        <v>53</v>
      </c>
      <c r="C40" s="4">
        <v>4</v>
      </c>
      <c r="D40" s="4">
        <v>10</v>
      </c>
      <c r="E40" s="4">
        <v>1</v>
      </c>
      <c r="F40" s="4">
        <v>3</v>
      </c>
      <c r="G40" s="4">
        <v>500</v>
      </c>
      <c r="H40" s="4"/>
      <c r="I40" s="4"/>
      <c r="J40" s="4" t="s">
        <v>14</v>
      </c>
      <c r="K40" s="4">
        <f t="shared" si="6"/>
        <v>775</v>
      </c>
      <c r="L40" s="5">
        <f aca="true" t="shared" si="7" ref="L40:L49">12135*C40/54</f>
        <v>898.8888888888889</v>
      </c>
      <c r="M40" s="7"/>
    </row>
    <row r="41" spans="1:13" ht="12.75">
      <c r="A41" s="4" t="s">
        <v>58</v>
      </c>
      <c r="B41" s="4" t="s">
        <v>59</v>
      </c>
      <c r="C41" s="4">
        <v>4</v>
      </c>
      <c r="D41" s="4">
        <v>22</v>
      </c>
      <c r="E41" s="4">
        <v>10</v>
      </c>
      <c r="F41" s="4">
        <v>20</v>
      </c>
      <c r="G41" s="4">
        <v>0</v>
      </c>
      <c r="H41" s="4"/>
      <c r="I41" s="4"/>
      <c r="J41" s="4" t="s">
        <v>14</v>
      </c>
      <c r="K41" s="4">
        <f t="shared" si="6"/>
        <v>1470</v>
      </c>
      <c r="L41" s="5">
        <f t="shared" si="7"/>
        <v>898.8888888888889</v>
      </c>
      <c r="M41" s="7"/>
    </row>
    <row r="42" spans="1:13" ht="12.75">
      <c r="A42" s="4" t="s">
        <v>56</v>
      </c>
      <c r="B42" s="4" t="s">
        <v>57</v>
      </c>
      <c r="C42" s="4">
        <v>4</v>
      </c>
      <c r="D42" s="4">
        <v>17</v>
      </c>
      <c r="E42" s="4">
        <v>5</v>
      </c>
      <c r="F42" s="4">
        <v>3</v>
      </c>
      <c r="G42" s="4">
        <v>0</v>
      </c>
      <c r="H42" s="4"/>
      <c r="I42" s="4"/>
      <c r="J42" s="4" t="s">
        <v>14</v>
      </c>
      <c r="K42" s="4">
        <f t="shared" si="6"/>
        <v>445</v>
      </c>
      <c r="L42" s="5">
        <f t="shared" si="7"/>
        <v>898.8888888888889</v>
      </c>
      <c r="M42" s="7"/>
    </row>
    <row r="43" spans="1:13" ht="12.75">
      <c r="A43" s="4" t="s">
        <v>62</v>
      </c>
      <c r="B43" s="4" t="s">
        <v>63</v>
      </c>
      <c r="C43" s="4">
        <v>4.5</v>
      </c>
      <c r="D43" s="4">
        <v>72</v>
      </c>
      <c r="E43" s="4">
        <v>13</v>
      </c>
      <c r="F43" s="4">
        <v>19</v>
      </c>
      <c r="G43" s="4">
        <v>0</v>
      </c>
      <c r="H43" s="4" t="s">
        <v>31</v>
      </c>
      <c r="I43" s="4">
        <v>800</v>
      </c>
      <c r="J43" s="4" t="s">
        <v>14</v>
      </c>
      <c r="K43" s="4">
        <f t="shared" si="6"/>
        <v>2795</v>
      </c>
      <c r="L43" s="5">
        <f t="shared" si="7"/>
        <v>1011.25</v>
      </c>
      <c r="M43" s="7"/>
    </row>
    <row r="44" spans="1:13" ht="12.75">
      <c r="A44" s="4" t="s">
        <v>78</v>
      </c>
      <c r="B44" s="4" t="s">
        <v>79</v>
      </c>
      <c r="C44" s="4">
        <v>5.5</v>
      </c>
      <c r="D44" s="4">
        <v>30</v>
      </c>
      <c r="E44" s="4">
        <v>1</v>
      </c>
      <c r="F44" s="4">
        <v>3</v>
      </c>
      <c r="G44" s="4">
        <v>0</v>
      </c>
      <c r="H44" s="4"/>
      <c r="I44" s="4"/>
      <c r="J44" s="4" t="s">
        <v>14</v>
      </c>
      <c r="K44" s="4">
        <f t="shared" si="6"/>
        <v>475</v>
      </c>
      <c r="L44" s="5">
        <f t="shared" si="7"/>
        <v>1235.9722222222222</v>
      </c>
      <c r="M44" s="7"/>
    </row>
    <row r="45" spans="1:13" ht="12.75">
      <c r="A45" s="4" t="s">
        <v>60</v>
      </c>
      <c r="B45" s="4" t="s">
        <v>61</v>
      </c>
      <c r="C45" s="4">
        <v>6</v>
      </c>
      <c r="D45" s="4">
        <v>43</v>
      </c>
      <c r="E45" s="4">
        <v>3</v>
      </c>
      <c r="F45" s="4">
        <v>6</v>
      </c>
      <c r="G45" s="4">
        <v>0</v>
      </c>
      <c r="H45" s="4" t="s">
        <v>31</v>
      </c>
      <c r="I45" s="4">
        <v>1000</v>
      </c>
      <c r="J45" s="4" t="s">
        <v>14</v>
      </c>
      <c r="K45" s="4">
        <f t="shared" si="6"/>
        <v>1805</v>
      </c>
      <c r="L45" s="5">
        <f t="shared" si="7"/>
        <v>1348.3333333333333</v>
      </c>
      <c r="M45" s="7"/>
    </row>
    <row r="46" spans="1:13" ht="12.75">
      <c r="A46" s="4" t="s">
        <v>88</v>
      </c>
      <c r="B46" s="4" t="s">
        <v>171</v>
      </c>
      <c r="C46" s="4">
        <v>6.5</v>
      </c>
      <c r="D46" s="4">
        <v>90</v>
      </c>
      <c r="E46" s="4">
        <v>8</v>
      </c>
      <c r="F46" s="4">
        <v>7</v>
      </c>
      <c r="G46" s="4">
        <v>0</v>
      </c>
      <c r="H46" s="4"/>
      <c r="I46" s="4"/>
      <c r="J46" s="4" t="s">
        <v>14</v>
      </c>
      <c r="K46" s="4">
        <f t="shared" si="6"/>
        <v>1450</v>
      </c>
      <c r="L46" s="5">
        <f t="shared" si="7"/>
        <v>1460.6944444444443</v>
      </c>
      <c r="M46" s="7"/>
    </row>
    <row r="47" spans="1:13" ht="12.75">
      <c r="A47" s="4" t="s">
        <v>82</v>
      </c>
      <c r="B47" s="4" t="s">
        <v>65</v>
      </c>
      <c r="C47" s="4">
        <v>8</v>
      </c>
      <c r="D47" s="4">
        <v>15</v>
      </c>
      <c r="E47" s="4">
        <v>1</v>
      </c>
      <c r="F47" s="4">
        <v>0</v>
      </c>
      <c r="G47" s="4">
        <v>0</v>
      </c>
      <c r="H47" s="4"/>
      <c r="I47" s="4"/>
      <c r="J47" s="4" t="s">
        <v>14</v>
      </c>
      <c r="K47" s="4">
        <f t="shared" si="6"/>
        <v>175</v>
      </c>
      <c r="L47" s="5">
        <f>12135*C47/54</f>
        <v>1797.7777777777778</v>
      </c>
      <c r="M47" s="7"/>
    </row>
    <row r="48" spans="1:13" ht="12.75">
      <c r="A48" s="4" t="s">
        <v>64</v>
      </c>
      <c r="B48" s="4" t="s">
        <v>65</v>
      </c>
      <c r="C48" s="4">
        <v>8</v>
      </c>
      <c r="D48" s="4">
        <v>83</v>
      </c>
      <c r="E48" s="4">
        <v>4</v>
      </c>
      <c r="F48" s="4">
        <v>4</v>
      </c>
      <c r="G48" s="4">
        <v>100</v>
      </c>
      <c r="H48" s="4"/>
      <c r="I48" s="4"/>
      <c r="J48" s="4" t="s">
        <v>14</v>
      </c>
      <c r="K48" s="4">
        <f t="shared" si="6"/>
        <v>1230</v>
      </c>
      <c r="L48" s="5">
        <f t="shared" si="7"/>
        <v>1797.7777777777778</v>
      </c>
      <c r="M48" s="7"/>
    </row>
    <row r="49" spans="1:13" ht="12.75">
      <c r="A49" s="4" t="s">
        <v>93</v>
      </c>
      <c r="B49" s="4" t="s">
        <v>65</v>
      </c>
      <c r="C49" s="4">
        <v>8</v>
      </c>
      <c r="D49" s="4">
        <v>42</v>
      </c>
      <c r="E49" s="4">
        <v>3</v>
      </c>
      <c r="F49" s="4">
        <v>4</v>
      </c>
      <c r="G49" s="4">
        <v>0</v>
      </c>
      <c r="H49" s="4"/>
      <c r="I49" s="4"/>
      <c r="J49" s="4" t="s">
        <v>14</v>
      </c>
      <c r="K49" s="4">
        <f t="shared" si="6"/>
        <v>695</v>
      </c>
      <c r="L49" s="5">
        <f t="shared" si="7"/>
        <v>1797.7777777777778</v>
      </c>
      <c r="M49" s="7"/>
    </row>
    <row r="50" spans="1:13" ht="12.75">
      <c r="A50" s="4"/>
      <c r="B50" s="4"/>
      <c r="C50" s="4">
        <f>SUM(C40:C49)</f>
        <v>58.5</v>
      </c>
      <c r="D50" s="4"/>
      <c r="E50" s="4"/>
      <c r="F50" s="4"/>
      <c r="G50" s="4"/>
      <c r="H50" s="4"/>
      <c r="I50" s="4"/>
      <c r="J50" s="4"/>
      <c r="K50" s="4"/>
      <c r="L50" s="4"/>
      <c r="M50" s="7">
        <f>SUM(K40:K49)</f>
        <v>11315</v>
      </c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>
        <f>SUM(K26:K49)</f>
        <v>19615</v>
      </c>
      <c r="L51" s="4"/>
      <c r="M51" s="7" t="s">
        <v>89</v>
      </c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>K21</f>
        <v>17305</v>
      </c>
      <c r="M52" s="7" t="s">
        <v>117</v>
      </c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v>121570</v>
      </c>
      <c r="M53" s="4" t="s">
        <v>161</v>
      </c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>SUM(L52:L53)</f>
        <v>138875</v>
      </c>
      <c r="M54" s="7" t="s">
        <v>173</v>
      </c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7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7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7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7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v>153535</v>
      </c>
      <c r="M60" s="7" t="s">
        <v>174</v>
      </c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v>138875</v>
      </c>
      <c r="M61" s="7" t="s">
        <v>173</v>
      </c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>L60-L61</f>
        <v>14660</v>
      </c>
      <c r="M62" s="7" t="s">
        <v>175</v>
      </c>
    </row>
    <row r="63" spans="4:13" ht="12.75">
      <c r="D63" t="s">
        <v>213</v>
      </c>
      <c r="H63" t="s">
        <v>215</v>
      </c>
      <c r="I63" t="s">
        <v>217</v>
      </c>
      <c r="J63" t="s">
        <v>218</v>
      </c>
      <c r="M63"/>
    </row>
    <row r="64" spans="3:19" ht="12.75">
      <c r="C64">
        <f>C39-13</f>
        <v>48</v>
      </c>
      <c r="D64">
        <f>SUM(D2:D8)</f>
        <v>147</v>
      </c>
      <c r="E64">
        <f>SUM(E2:E8)</f>
        <v>20</v>
      </c>
      <c r="F64">
        <f>SUM(F2:F8)</f>
        <v>46</v>
      </c>
      <c r="H64">
        <f>C64*100</f>
        <v>4800</v>
      </c>
      <c r="I64">
        <f>SUM(D64:F64)</f>
        <v>213</v>
      </c>
      <c r="J64" s="10">
        <f>I64/H64</f>
        <v>0.044375</v>
      </c>
      <c r="M64"/>
      <c r="S64" s="10"/>
    </row>
    <row r="65" spans="3:19" ht="12.75">
      <c r="C65">
        <f>C50-10</f>
        <v>48.5</v>
      </c>
      <c r="D65">
        <f>SUM(D10:D19)</f>
        <v>241</v>
      </c>
      <c r="E65">
        <f>SUM(E10:E19)</f>
        <v>33</v>
      </c>
      <c r="F65">
        <f>SUM(F10:F19)</f>
        <v>98</v>
      </c>
      <c r="H65">
        <f>C65*100</f>
        <v>4850</v>
      </c>
      <c r="I65">
        <f>SUM(D65:F65)</f>
        <v>372</v>
      </c>
      <c r="J65" s="10">
        <f>I65/H65</f>
        <v>0.07670103092783505</v>
      </c>
      <c r="M65"/>
      <c r="S65" s="10"/>
    </row>
    <row r="66" spans="3:19" ht="12.75">
      <c r="C66">
        <f>SUM(C64:C65)</f>
        <v>96.5</v>
      </c>
      <c r="D66">
        <f>SUM(D64:D65)</f>
        <v>388</v>
      </c>
      <c r="E66">
        <f>SUM(E64:E65)</f>
        <v>53</v>
      </c>
      <c r="F66">
        <f>SUM(F64:F65)</f>
        <v>144</v>
      </c>
      <c r="H66">
        <f>C66*100</f>
        <v>9650</v>
      </c>
      <c r="I66">
        <f>SUM(D66:F66)</f>
        <v>585</v>
      </c>
      <c r="J66" s="10">
        <f>I66/H66</f>
        <v>0.06062176165803109</v>
      </c>
      <c r="M66"/>
      <c r="S66" s="10"/>
    </row>
    <row r="67" spans="10:19" ht="12.75">
      <c r="J67" s="11"/>
      <c r="M67"/>
      <c r="S67" s="11"/>
    </row>
    <row r="68" spans="10:19" ht="12.75">
      <c r="J68" s="11"/>
      <c r="M68"/>
      <c r="S68" s="11"/>
    </row>
    <row r="69" spans="10:19" ht="12.75">
      <c r="J69" s="11"/>
      <c r="M69"/>
      <c r="S69" s="11"/>
    </row>
    <row r="70" spans="4:19" ht="12.75">
      <c r="D70" t="s">
        <v>214</v>
      </c>
      <c r="H70" t="s">
        <v>216</v>
      </c>
      <c r="I70" t="s">
        <v>217</v>
      </c>
      <c r="J70" s="11" t="s">
        <v>218</v>
      </c>
      <c r="M70"/>
      <c r="S70" s="11"/>
    </row>
    <row r="71" spans="3:19" ht="12.75">
      <c r="C71">
        <f>C9-7</f>
        <v>29.5</v>
      </c>
      <c r="D71">
        <f>SUM(D26:D38)</f>
        <v>215</v>
      </c>
      <c r="E71">
        <f>SUM(E26:E38)</f>
        <v>36</v>
      </c>
      <c r="F71">
        <f>SUM(F26:F38)</f>
        <v>55</v>
      </c>
      <c r="H71">
        <f>C71*100</f>
        <v>2950</v>
      </c>
      <c r="I71">
        <f>SUM(D71:F71)</f>
        <v>306</v>
      </c>
      <c r="J71" s="10">
        <f>I71/H71</f>
        <v>0.10372881355932204</v>
      </c>
      <c r="M71"/>
      <c r="S71" s="10"/>
    </row>
    <row r="72" spans="3:19" ht="12.75">
      <c r="C72">
        <f>C20-10</f>
        <v>42</v>
      </c>
      <c r="D72">
        <f>SUM(D40:D52)</f>
        <v>424</v>
      </c>
      <c r="E72">
        <f>SUM(E40:E52)</f>
        <v>49</v>
      </c>
      <c r="F72">
        <f>SUM(F40:F52)</f>
        <v>69</v>
      </c>
      <c r="H72">
        <f>C72*100</f>
        <v>4200</v>
      </c>
      <c r="I72">
        <f>SUM(D72:F72)</f>
        <v>542</v>
      </c>
      <c r="J72" s="10">
        <f>I72/H72</f>
        <v>0.12904761904761905</v>
      </c>
      <c r="M72"/>
      <c r="S72" s="10"/>
    </row>
    <row r="73" spans="3:19" ht="12.75">
      <c r="C73">
        <f>SUM(C71:C72)</f>
        <v>71.5</v>
      </c>
      <c r="D73">
        <f>SUM(D71:D72)</f>
        <v>639</v>
      </c>
      <c r="E73">
        <f>SUM(E71:E72)</f>
        <v>85</v>
      </c>
      <c r="F73">
        <f>SUM(F71:F72)</f>
        <v>124</v>
      </c>
      <c r="H73">
        <f>C73*100</f>
        <v>7150</v>
      </c>
      <c r="I73">
        <f>SUM(D73:F73)</f>
        <v>848</v>
      </c>
      <c r="J73" s="10">
        <f>I73/H73</f>
        <v>0.11860139860139861</v>
      </c>
      <c r="M73"/>
      <c r="S73" s="10"/>
    </row>
  </sheetData>
  <sheetProtection/>
  <printOptions/>
  <pageMargins left="0" right="0" top="0" bottom="0" header="0.5" footer="0.5"/>
  <pageSetup horizontalDpi="600" verticalDpi="600" orientation="landscape" paperSize="3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RealPage,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Christian</dc:creator>
  <cp:keywords/>
  <dc:description/>
  <cp:lastModifiedBy>Tyler</cp:lastModifiedBy>
  <cp:lastPrinted>2003-07-02T12:58:05Z</cp:lastPrinted>
  <dcterms:created xsi:type="dcterms:W3CDTF">2002-07-16T04:47:50Z</dcterms:created>
  <dcterms:modified xsi:type="dcterms:W3CDTF">2019-04-01T18:58:34Z</dcterms:modified>
  <cp:category/>
  <cp:version/>
  <cp:contentType/>
  <cp:contentStatus/>
</cp:coreProperties>
</file>